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D:\arquivos\estatistica\APRESENTAÇÃO PRODUÇÃO\MAR22\prestação de contas MAR22\3 - Indicadores de Desempenho\3.1 - Indicadores de Desempenho - HEGV\"/>
    </mc:Choice>
  </mc:AlternateContent>
  <xr:revisionPtr revIDLastSave="0" documentId="13_ncr:1_{BC3A5A78-CAB9-4E06-91DF-90F62E88285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Qualitativas 1o. Semestre" sheetId="3" r:id="rId1"/>
    <sheet name="Qualitativas 2o. Semestre" sheetId="8" state="hidden" r:id="rId2"/>
    <sheet name="Qualitativas 2o. Semestre UPAh" sheetId="7" state="hidden" r:id="rId3"/>
    <sheet name="Quantitativa 2o. Semestre" sheetId="4" state="hidden" r:id="rId4"/>
  </sheets>
  <definedNames>
    <definedName name="_xlnm.Print_Area" localSheetId="3">'Quantitativa 2o. Semestre'!$A$1:$S$18</definedName>
    <definedName name="_xlnm.Print_Titles" localSheetId="0">'Qualitativas 1o. Semestre'!$1:$9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62" i="3" l="1"/>
  <c r="T60" i="3"/>
  <c r="T58" i="3"/>
  <c r="T56" i="3"/>
  <c r="T54" i="3"/>
  <c r="T52" i="3"/>
  <c r="T50" i="3"/>
  <c r="T48" i="3"/>
  <c r="T46" i="3"/>
  <c r="T44" i="3"/>
  <c r="T42" i="3"/>
  <c r="T40" i="3"/>
  <c r="T38" i="3"/>
  <c r="T36" i="3"/>
  <c r="T34" i="3"/>
  <c r="T32" i="3"/>
  <c r="T30" i="3"/>
  <c r="T28" i="3"/>
  <c r="T26" i="3"/>
  <c r="T24" i="3"/>
  <c r="T22" i="3"/>
  <c r="T20" i="3"/>
  <c r="T18" i="3"/>
  <c r="T16" i="3"/>
  <c r="T14" i="3"/>
  <c r="T12" i="3"/>
  <c r="T10" i="3"/>
  <c r="T64" i="3" s="1"/>
  <c r="T65" i="3" s="1"/>
  <c r="Q42" i="3"/>
  <c r="O52" i="3"/>
  <c r="L62" i="3"/>
  <c r="O62" i="3" s="1"/>
  <c r="L60" i="3"/>
  <c r="O60" i="3" s="1"/>
  <c r="L58" i="3"/>
  <c r="O58" i="3" s="1"/>
  <c r="L56" i="3"/>
  <c r="O56" i="3" s="1"/>
  <c r="L54" i="3"/>
  <c r="O54" i="3" s="1"/>
  <c r="L52" i="3"/>
  <c r="L50" i="3"/>
  <c r="O50" i="3" s="1"/>
  <c r="L48" i="3"/>
  <c r="O48" i="3" s="1"/>
  <c r="L46" i="3"/>
  <c r="O46" i="3" s="1"/>
  <c r="L44" i="3"/>
  <c r="O44" i="3" s="1"/>
  <c r="L42" i="3"/>
  <c r="O42" i="3" s="1"/>
  <c r="L40" i="3"/>
  <c r="O40" i="3" s="1"/>
  <c r="L38" i="3"/>
  <c r="O38" i="3" s="1"/>
  <c r="L36" i="3"/>
  <c r="O36" i="3" s="1"/>
  <c r="L34" i="3"/>
  <c r="O34" i="3" s="1"/>
  <c r="L32" i="3"/>
  <c r="O32" i="3" s="1"/>
  <c r="L30" i="3"/>
  <c r="O30" i="3" s="1"/>
  <c r="L28" i="3"/>
  <c r="O28" i="3" s="1"/>
  <c r="L26" i="3"/>
  <c r="O26" i="3" s="1"/>
  <c r="L24" i="3"/>
  <c r="O24" i="3" s="1"/>
  <c r="L22" i="3"/>
  <c r="O22" i="3" s="1"/>
  <c r="L20" i="3"/>
  <c r="O20" i="3" s="1"/>
  <c r="L18" i="3"/>
  <c r="O18" i="3" s="1"/>
  <c r="L16" i="3"/>
  <c r="O16" i="3" s="1"/>
  <c r="L14" i="3"/>
  <c r="O14" i="3" s="1"/>
  <c r="L12" i="3"/>
  <c r="O12" i="3" s="1"/>
  <c r="L10" i="3"/>
  <c r="O10" i="3" s="1"/>
  <c r="B14" i="4"/>
  <c r="E14" i="4"/>
  <c r="G62" i="3"/>
  <c r="J62" i="3" s="1"/>
  <c r="G60" i="3"/>
  <c r="J60" i="3" s="1"/>
  <c r="G58" i="3"/>
  <c r="J58" i="3" s="1"/>
  <c r="G56" i="3"/>
  <c r="J56" i="3" s="1"/>
  <c r="G54" i="3"/>
  <c r="J54" i="3" s="1"/>
  <c r="G52" i="3"/>
  <c r="J52" i="3" s="1"/>
  <c r="G50" i="3"/>
  <c r="J50" i="3" s="1"/>
  <c r="G48" i="3"/>
  <c r="J48" i="3" s="1"/>
  <c r="G46" i="3"/>
  <c r="J46" i="3" s="1"/>
  <c r="G44" i="3"/>
  <c r="J44" i="3" s="1"/>
  <c r="G42" i="3"/>
  <c r="J42" i="3" s="1"/>
  <c r="G40" i="3"/>
  <c r="J40" i="3" s="1"/>
  <c r="G38" i="3"/>
  <c r="J38" i="3" s="1"/>
  <c r="G36" i="3"/>
  <c r="J36" i="3" s="1"/>
  <c r="G34" i="3"/>
  <c r="J34" i="3" s="1"/>
  <c r="G32" i="3"/>
  <c r="J32" i="3" s="1"/>
  <c r="G30" i="3"/>
  <c r="J30" i="3" s="1"/>
  <c r="G28" i="3"/>
  <c r="J28" i="3" s="1"/>
  <c r="G26" i="3"/>
  <c r="J26" i="3" s="1"/>
  <c r="G24" i="3"/>
  <c r="J24" i="3" s="1"/>
  <c r="G22" i="3"/>
  <c r="J22" i="3" s="1"/>
  <c r="G20" i="3"/>
  <c r="J20" i="3" s="1"/>
  <c r="G18" i="3"/>
  <c r="J18" i="3" s="1"/>
  <c r="G16" i="3"/>
  <c r="J16" i="3" s="1"/>
  <c r="G14" i="3"/>
  <c r="J14" i="3" s="1"/>
  <c r="G12" i="3"/>
  <c r="J12" i="3" s="1"/>
  <c r="G10" i="3"/>
  <c r="J10" i="3" s="1"/>
  <c r="AF42" i="8"/>
  <c r="AI42" i="8" s="1"/>
  <c r="AF40" i="8"/>
  <c r="AI40" i="8" s="1"/>
  <c r="AF38" i="8"/>
  <c r="AI38" i="8" s="1"/>
  <c r="AF62" i="8"/>
  <c r="AI62" i="8" s="1"/>
  <c r="AF60" i="8"/>
  <c r="AI60" i="8" s="1"/>
  <c r="AF58" i="8"/>
  <c r="AI58" i="8"/>
  <c r="AF56" i="8"/>
  <c r="AI56" i="8" s="1"/>
  <c r="AF54" i="8"/>
  <c r="AI54" i="8" s="1"/>
  <c r="AF52" i="8"/>
  <c r="AI52" i="8"/>
  <c r="AF50" i="8"/>
  <c r="AI50" i="8" s="1"/>
  <c r="AF48" i="8"/>
  <c r="AI48" i="8" s="1"/>
  <c r="AF46" i="8"/>
  <c r="AI46" i="8"/>
  <c r="AF44" i="8"/>
  <c r="AI44" i="8" s="1"/>
  <c r="AF36" i="8"/>
  <c r="AI36" i="8" s="1"/>
  <c r="AF34" i="8"/>
  <c r="AI34" i="8" s="1"/>
  <c r="AF32" i="8"/>
  <c r="AI32" i="8" s="1"/>
  <c r="AF30" i="8"/>
  <c r="AI30" i="8" s="1"/>
  <c r="AF28" i="8"/>
  <c r="AI28" i="8" s="1"/>
  <c r="AF26" i="8"/>
  <c r="AI26" i="8"/>
  <c r="AF24" i="8"/>
  <c r="AI24" i="8" s="1"/>
  <c r="AF22" i="8"/>
  <c r="AI22" i="8" s="1"/>
  <c r="AF20" i="8"/>
  <c r="AI20" i="8"/>
  <c r="AF18" i="8"/>
  <c r="AI18" i="8" s="1"/>
  <c r="AF16" i="8"/>
  <c r="AI16" i="8" s="1"/>
  <c r="AF14" i="8"/>
  <c r="AI14" i="8"/>
  <c r="AF12" i="8"/>
  <c r="AI12" i="8" s="1"/>
  <c r="AF10" i="8"/>
  <c r="AI10" i="8" s="1"/>
  <c r="AH12" i="7"/>
  <c r="AE40" i="7"/>
  <c r="AH40" i="7" s="1"/>
  <c r="AE38" i="7"/>
  <c r="AH38" i="7"/>
  <c r="AE36" i="7"/>
  <c r="AH36" i="7" s="1"/>
  <c r="AE34" i="7"/>
  <c r="AH34" i="7"/>
  <c r="AE32" i="7"/>
  <c r="AH32" i="7" s="1"/>
  <c r="AE30" i="7"/>
  <c r="AH30" i="7"/>
  <c r="AE28" i="7"/>
  <c r="AH28" i="7" s="1"/>
  <c r="AE26" i="7"/>
  <c r="AH26" i="7"/>
  <c r="AE24" i="7"/>
  <c r="AH24" i="7" s="1"/>
  <c r="AE22" i="7"/>
  <c r="AH22" i="7"/>
  <c r="AE20" i="7"/>
  <c r="AH20" i="7" s="1"/>
  <c r="AE18" i="7"/>
  <c r="AH18" i="7"/>
  <c r="AE16" i="7"/>
  <c r="AH16" i="7" s="1"/>
  <c r="AE14" i="7"/>
  <c r="AH14" i="7"/>
  <c r="AE12" i="7"/>
  <c r="AE10" i="7"/>
  <c r="AH10" i="7" s="1"/>
  <c r="Z16" i="7"/>
  <c r="AC16" i="7" s="1"/>
  <c r="AC18" i="7"/>
  <c r="Z40" i="7"/>
  <c r="AC40" i="7" s="1"/>
  <c r="Z38" i="7"/>
  <c r="AC38" i="7"/>
  <c r="Z36" i="7"/>
  <c r="AC36" i="7" s="1"/>
  <c r="Z34" i="7"/>
  <c r="AC34" i="7" s="1"/>
  <c r="Z32" i="7"/>
  <c r="AC32" i="7" s="1"/>
  <c r="Z30" i="7"/>
  <c r="AC30" i="7" s="1"/>
  <c r="Z28" i="7"/>
  <c r="AC28" i="7" s="1"/>
  <c r="Z26" i="7"/>
  <c r="AC26" i="7" s="1"/>
  <c r="Z24" i="7"/>
  <c r="AC24" i="7" s="1"/>
  <c r="Z22" i="7"/>
  <c r="AC22" i="7" s="1"/>
  <c r="Z20" i="7"/>
  <c r="AC20" i="7" s="1"/>
  <c r="Z18" i="7"/>
  <c r="Z14" i="7"/>
  <c r="AC14" i="7"/>
  <c r="Z12" i="7"/>
  <c r="AC12" i="7" s="1"/>
  <c r="Z10" i="7"/>
  <c r="AC10" i="7" s="1"/>
  <c r="AC42" i="7" s="1"/>
  <c r="AC43" i="7" s="1"/>
  <c r="AA12" i="8"/>
  <c r="AD12" i="8" s="1"/>
  <c r="AD52" i="8"/>
  <c r="AA62" i="8"/>
  <c r="AD62" i="8" s="1"/>
  <c r="AA60" i="8"/>
  <c r="AD60" i="8" s="1"/>
  <c r="AA58" i="8"/>
  <c r="AD58" i="8"/>
  <c r="AA56" i="8"/>
  <c r="AD56" i="8" s="1"/>
  <c r="AA54" i="8"/>
  <c r="AD54" i="8" s="1"/>
  <c r="AA52" i="8"/>
  <c r="AA50" i="8"/>
  <c r="AD50" i="8"/>
  <c r="AA48" i="8"/>
  <c r="AD48" i="8"/>
  <c r="AA46" i="8"/>
  <c r="AD46" i="8"/>
  <c r="AA44" i="8"/>
  <c r="AD44" i="8"/>
  <c r="AA42" i="8"/>
  <c r="AD42" i="8" s="1"/>
  <c r="AA40" i="8"/>
  <c r="AD40" i="8" s="1"/>
  <c r="AA38" i="8"/>
  <c r="AD38" i="8" s="1"/>
  <c r="AA36" i="8"/>
  <c r="AD36" i="8" s="1"/>
  <c r="AA34" i="8"/>
  <c r="AD34" i="8" s="1"/>
  <c r="AA32" i="8"/>
  <c r="AD32" i="8" s="1"/>
  <c r="AA30" i="8"/>
  <c r="AD30" i="8" s="1"/>
  <c r="AA28" i="8"/>
  <c r="AD28" i="8" s="1"/>
  <c r="AA26" i="8"/>
  <c r="AD26" i="8" s="1"/>
  <c r="AA24" i="8"/>
  <c r="AD24" i="8" s="1"/>
  <c r="AA22" i="8"/>
  <c r="AD22" i="8" s="1"/>
  <c r="AA20" i="8"/>
  <c r="AD20" i="8" s="1"/>
  <c r="AA18" i="8"/>
  <c r="AD18" i="8" s="1"/>
  <c r="AA16" i="8"/>
  <c r="AD16" i="8" s="1"/>
  <c r="AA14" i="8"/>
  <c r="AD14" i="8" s="1"/>
  <c r="AA10" i="8"/>
  <c r="AD10" i="8" s="1"/>
  <c r="AD64" i="8" s="1"/>
  <c r="AD65" i="8" s="1"/>
  <c r="V58" i="8"/>
  <c r="Y58" i="8" s="1"/>
  <c r="V48" i="8"/>
  <c r="Y48" i="8"/>
  <c r="V14" i="8"/>
  <c r="Y14" i="8" s="1"/>
  <c r="V62" i="8"/>
  <c r="Y62" i="8"/>
  <c r="V60" i="8"/>
  <c r="Y60" i="8" s="1"/>
  <c r="V56" i="8"/>
  <c r="Y56" i="8" s="1"/>
  <c r="V54" i="8"/>
  <c r="Y54" i="8" s="1"/>
  <c r="V52" i="8"/>
  <c r="Y52" i="8"/>
  <c r="V50" i="8"/>
  <c r="Y50" i="8" s="1"/>
  <c r="V46" i="8"/>
  <c r="Y46" i="8"/>
  <c r="V44" i="8"/>
  <c r="Y44" i="8" s="1"/>
  <c r="V42" i="8"/>
  <c r="Y42" i="8"/>
  <c r="V40" i="8"/>
  <c r="Y40" i="8" s="1"/>
  <c r="V38" i="8"/>
  <c r="Y38" i="8"/>
  <c r="V36" i="8"/>
  <c r="Y36" i="8" s="1"/>
  <c r="V34" i="8"/>
  <c r="Y34" i="8" s="1"/>
  <c r="V32" i="8"/>
  <c r="Y32" i="8" s="1"/>
  <c r="V30" i="8"/>
  <c r="Y30" i="8" s="1"/>
  <c r="V28" i="8"/>
  <c r="Y28" i="8" s="1"/>
  <c r="V26" i="8"/>
  <c r="Y26" i="8" s="1"/>
  <c r="V24" i="8"/>
  <c r="Y24" i="8" s="1"/>
  <c r="V22" i="8"/>
  <c r="Y22" i="8" s="1"/>
  <c r="V20" i="8"/>
  <c r="Y20" i="8" s="1"/>
  <c r="V18" i="8"/>
  <c r="Y18" i="8" s="1"/>
  <c r="V16" i="8"/>
  <c r="Y16" i="8" s="1"/>
  <c r="V12" i="8"/>
  <c r="Y12" i="8" s="1"/>
  <c r="V10" i="8"/>
  <c r="Y10" i="8" s="1"/>
  <c r="Y64" i="8" s="1"/>
  <c r="Y65" i="8" s="1"/>
  <c r="U40" i="7"/>
  <c r="X40" i="7"/>
  <c r="U38" i="7"/>
  <c r="X38" i="7" s="1"/>
  <c r="U36" i="7"/>
  <c r="X36" i="7"/>
  <c r="U34" i="7"/>
  <c r="X34" i="7" s="1"/>
  <c r="U32" i="7"/>
  <c r="X32" i="7"/>
  <c r="U30" i="7"/>
  <c r="X30" i="7" s="1"/>
  <c r="U28" i="7"/>
  <c r="X28" i="7"/>
  <c r="U26" i="7"/>
  <c r="X26" i="7" s="1"/>
  <c r="U24" i="7"/>
  <c r="X24" i="7"/>
  <c r="U22" i="7"/>
  <c r="X22" i="7" s="1"/>
  <c r="U20" i="7"/>
  <c r="X20" i="7"/>
  <c r="U18" i="7"/>
  <c r="X18" i="7" s="1"/>
  <c r="U16" i="7"/>
  <c r="X16" i="7"/>
  <c r="U14" i="7"/>
  <c r="X14" i="7" s="1"/>
  <c r="U12" i="7"/>
  <c r="X12" i="7"/>
  <c r="U10" i="7"/>
  <c r="X10" i="7" s="1"/>
  <c r="X42" i="7" s="1"/>
  <c r="X43" i="7" s="1"/>
  <c r="P32" i="7"/>
  <c r="S32" i="7" s="1"/>
  <c r="Q42" i="8"/>
  <c r="Q10" i="8"/>
  <c r="AF62" i="3"/>
  <c r="AI62" i="3"/>
  <c r="AA62" i="3"/>
  <c r="AD62" i="3"/>
  <c r="V62" i="3"/>
  <c r="Y62" i="3"/>
  <c r="Q62" i="3"/>
  <c r="AF60" i="3"/>
  <c r="AI60" i="3"/>
  <c r="AA60" i="3"/>
  <c r="AD60" i="3"/>
  <c r="V60" i="3"/>
  <c r="Y60" i="3"/>
  <c r="Q60" i="3"/>
  <c r="AF58" i="3"/>
  <c r="AI58" i="3"/>
  <c r="AA58" i="3"/>
  <c r="AD58" i="3"/>
  <c r="V58" i="3"/>
  <c r="Y58" i="3"/>
  <c r="Q58" i="3"/>
  <c r="AF56" i="3"/>
  <c r="AI56" i="3"/>
  <c r="AA56" i="3"/>
  <c r="AD56" i="3"/>
  <c r="V56" i="3"/>
  <c r="Y56" i="3"/>
  <c r="Q56" i="3"/>
  <c r="AF54" i="3"/>
  <c r="AI54" i="3"/>
  <c r="AA54" i="3"/>
  <c r="AD54" i="3"/>
  <c r="V54" i="3"/>
  <c r="Y54" i="3"/>
  <c r="Q54" i="3"/>
  <c r="AF52" i="3"/>
  <c r="AI52" i="3"/>
  <c r="AA52" i="3"/>
  <c r="AD52" i="3"/>
  <c r="V52" i="3"/>
  <c r="Y52" i="3"/>
  <c r="Q52" i="3"/>
  <c r="AF50" i="3"/>
  <c r="AI50" i="3"/>
  <c r="AA50" i="3"/>
  <c r="AD50" i="3"/>
  <c r="V50" i="3"/>
  <c r="Y50" i="3"/>
  <c r="Q50" i="3"/>
  <c r="AF48" i="3"/>
  <c r="AI48" i="3"/>
  <c r="AA48" i="3"/>
  <c r="AD48" i="3"/>
  <c r="V48" i="3"/>
  <c r="Y48" i="3"/>
  <c r="Q48" i="3"/>
  <c r="AF46" i="3"/>
  <c r="AI46" i="3"/>
  <c r="AA46" i="3"/>
  <c r="AD46" i="3"/>
  <c r="V46" i="3"/>
  <c r="Y46" i="3"/>
  <c r="Q46" i="3"/>
  <c r="AF44" i="3"/>
  <c r="AI44" i="3"/>
  <c r="AA44" i="3"/>
  <c r="AD44" i="3"/>
  <c r="V44" i="3"/>
  <c r="Y44" i="3"/>
  <c r="Q44" i="3"/>
  <c r="AI42" i="3"/>
  <c r="AD42" i="3"/>
  <c r="Y42" i="3"/>
  <c r="AF40" i="3"/>
  <c r="AI40" i="3"/>
  <c r="AA40" i="3"/>
  <c r="AD40" i="3"/>
  <c r="V40" i="3"/>
  <c r="Y40" i="3"/>
  <c r="Q40" i="3"/>
  <c r="AF38" i="3"/>
  <c r="AI38" i="3"/>
  <c r="AA38" i="3"/>
  <c r="AD38" i="3"/>
  <c r="V38" i="3"/>
  <c r="Y38" i="3"/>
  <c r="Q38" i="3"/>
  <c r="AF36" i="3"/>
  <c r="AI36" i="3"/>
  <c r="AA36" i="3"/>
  <c r="AD36" i="3"/>
  <c r="V36" i="3"/>
  <c r="Y36" i="3"/>
  <c r="Q36" i="3"/>
  <c r="AF34" i="3"/>
  <c r="AI34" i="3"/>
  <c r="AA34" i="3"/>
  <c r="AD34" i="3"/>
  <c r="V34" i="3"/>
  <c r="Y34" i="3"/>
  <c r="Q34" i="3"/>
  <c r="AF32" i="3"/>
  <c r="AI32" i="3"/>
  <c r="AA32" i="3"/>
  <c r="AD32" i="3"/>
  <c r="V32" i="3"/>
  <c r="Y32" i="3"/>
  <c r="Q32" i="3"/>
  <c r="AF30" i="3"/>
  <c r="AI30" i="3"/>
  <c r="AA30" i="3"/>
  <c r="AD30" i="3"/>
  <c r="V30" i="3"/>
  <c r="Y30" i="3"/>
  <c r="Q30" i="3"/>
  <c r="AF28" i="3"/>
  <c r="AI28" i="3"/>
  <c r="AA28" i="3"/>
  <c r="AD28" i="3"/>
  <c r="V28" i="3"/>
  <c r="Y28" i="3"/>
  <c r="Q28" i="3"/>
  <c r="AF26" i="3"/>
  <c r="AI26" i="3"/>
  <c r="AA26" i="3"/>
  <c r="AD26" i="3"/>
  <c r="V26" i="3"/>
  <c r="Y26" i="3"/>
  <c r="Q26" i="3"/>
  <c r="AF24" i="3"/>
  <c r="AI24" i="3"/>
  <c r="AA24" i="3"/>
  <c r="AD24" i="3"/>
  <c r="V24" i="3"/>
  <c r="Y24" i="3"/>
  <c r="Q24" i="3"/>
  <c r="AF22" i="3"/>
  <c r="AI22" i="3"/>
  <c r="AA22" i="3"/>
  <c r="AD22" i="3"/>
  <c r="V22" i="3"/>
  <c r="Y22" i="3"/>
  <c r="Q22" i="3"/>
  <c r="AF20" i="3"/>
  <c r="AI20" i="3"/>
  <c r="AA20" i="3"/>
  <c r="AD20" i="3"/>
  <c r="V20" i="3"/>
  <c r="Y20" i="3"/>
  <c r="Q20" i="3"/>
  <c r="AF18" i="3"/>
  <c r="AI18" i="3"/>
  <c r="AA18" i="3"/>
  <c r="AD18" i="3"/>
  <c r="V18" i="3"/>
  <c r="Y18" i="3"/>
  <c r="Q18" i="3"/>
  <c r="AF16" i="3"/>
  <c r="AI16" i="3"/>
  <c r="AA16" i="3"/>
  <c r="AD16" i="3"/>
  <c r="V16" i="3"/>
  <c r="Y16" i="3"/>
  <c r="Q16" i="3"/>
  <c r="AF14" i="3"/>
  <c r="AI14" i="3"/>
  <c r="AA14" i="3"/>
  <c r="AD14" i="3"/>
  <c r="V14" i="3"/>
  <c r="Y14" i="3"/>
  <c r="Q14" i="3"/>
  <c r="AF12" i="3"/>
  <c r="AI12" i="3"/>
  <c r="AA12" i="3"/>
  <c r="AD12" i="3"/>
  <c r="V12" i="3"/>
  <c r="Y12" i="3"/>
  <c r="Q12" i="3"/>
  <c r="AF10" i="3"/>
  <c r="AI10" i="3"/>
  <c r="AI64" i="3"/>
  <c r="AI65" i="3"/>
  <c r="AA10" i="3"/>
  <c r="AD10" i="3"/>
  <c r="AD64" i="3"/>
  <c r="AD65" i="3"/>
  <c r="V10" i="3"/>
  <c r="Y10" i="3"/>
  <c r="Y64" i="3"/>
  <c r="Y65" i="3"/>
  <c r="Q10" i="3"/>
  <c r="Q62" i="8"/>
  <c r="T62" i="8" s="1"/>
  <c r="Q60" i="8"/>
  <c r="T60" i="8"/>
  <c r="Q58" i="8"/>
  <c r="T58" i="8" s="1"/>
  <c r="Q56" i="8"/>
  <c r="T56" i="8"/>
  <c r="Q54" i="8"/>
  <c r="T54" i="8" s="1"/>
  <c r="Q52" i="8"/>
  <c r="T52" i="8"/>
  <c r="Q50" i="8"/>
  <c r="T50" i="8" s="1"/>
  <c r="Q48" i="8"/>
  <c r="T48" i="8"/>
  <c r="Q46" i="8"/>
  <c r="T46" i="8" s="1"/>
  <c r="Q44" i="8"/>
  <c r="T44" i="8"/>
  <c r="T42" i="8"/>
  <c r="Q40" i="8"/>
  <c r="T40" i="8"/>
  <c r="Q38" i="8"/>
  <c r="T38" i="8"/>
  <c r="Q36" i="8"/>
  <c r="T36" i="8" s="1"/>
  <c r="Q34" i="8"/>
  <c r="T34" i="8"/>
  <c r="Q32" i="8"/>
  <c r="T32" i="8" s="1"/>
  <c r="Q30" i="8"/>
  <c r="T30" i="8"/>
  <c r="Q28" i="8"/>
  <c r="T28" i="8" s="1"/>
  <c r="Q26" i="8"/>
  <c r="T26" i="8"/>
  <c r="Q24" i="8"/>
  <c r="T24" i="8" s="1"/>
  <c r="Q22" i="8"/>
  <c r="T22" i="8"/>
  <c r="Q20" i="8"/>
  <c r="T20" i="8" s="1"/>
  <c r="Q18" i="8"/>
  <c r="T18" i="8"/>
  <c r="Q16" i="8"/>
  <c r="T16" i="8" s="1"/>
  <c r="Q14" i="8"/>
  <c r="T14" i="8"/>
  <c r="Q12" i="8"/>
  <c r="T12" i="8" s="1"/>
  <c r="T10" i="8"/>
  <c r="T64" i="8" s="1"/>
  <c r="T65" i="8" s="1"/>
  <c r="L62" i="8"/>
  <c r="O62" i="8" s="1"/>
  <c r="L60" i="8"/>
  <c r="O60" i="8" s="1"/>
  <c r="L58" i="8"/>
  <c r="O58" i="8" s="1"/>
  <c r="L56" i="8"/>
  <c r="O56" i="8" s="1"/>
  <c r="L54" i="8"/>
  <c r="O54" i="8" s="1"/>
  <c r="L52" i="8"/>
  <c r="O52" i="8" s="1"/>
  <c r="L50" i="8"/>
  <c r="O50" i="8" s="1"/>
  <c r="L48" i="8"/>
  <c r="O48" i="8" s="1"/>
  <c r="L46" i="8"/>
  <c r="O46" i="8" s="1"/>
  <c r="L44" i="8"/>
  <c r="O44" i="8" s="1"/>
  <c r="O42" i="8"/>
  <c r="L40" i="8"/>
  <c r="O40" i="8"/>
  <c r="L38" i="8"/>
  <c r="O38" i="8"/>
  <c r="L36" i="8"/>
  <c r="O36" i="8" s="1"/>
  <c r="L34" i="8"/>
  <c r="O34" i="8"/>
  <c r="L32" i="8"/>
  <c r="O32" i="8" s="1"/>
  <c r="L30" i="8"/>
  <c r="O30" i="8" s="1"/>
  <c r="L28" i="8"/>
  <c r="O28" i="8" s="1"/>
  <c r="L26" i="8"/>
  <c r="O26" i="8"/>
  <c r="L24" i="8"/>
  <c r="O24" i="8" s="1"/>
  <c r="L22" i="8"/>
  <c r="O22" i="8"/>
  <c r="L20" i="8"/>
  <c r="O20" i="8" s="1"/>
  <c r="L18" i="8"/>
  <c r="O18" i="8"/>
  <c r="L16" i="8"/>
  <c r="O16" i="8" s="1"/>
  <c r="L14" i="8"/>
  <c r="O14" i="8"/>
  <c r="L12" i="8"/>
  <c r="O12" i="8" s="1"/>
  <c r="L10" i="8"/>
  <c r="O10" i="8"/>
  <c r="O64" i="8" s="1"/>
  <c r="O65" i="8" s="1"/>
  <c r="G58" i="8"/>
  <c r="J58" i="8" s="1"/>
  <c r="G62" i="8"/>
  <c r="J62" i="8" s="1"/>
  <c r="G60" i="8"/>
  <c r="J60" i="8" s="1"/>
  <c r="G36" i="8"/>
  <c r="J36" i="8" s="1"/>
  <c r="G34" i="8"/>
  <c r="J34" i="8" s="1"/>
  <c r="G32" i="8"/>
  <c r="J32" i="8" s="1"/>
  <c r="G30" i="8"/>
  <c r="J30" i="8" s="1"/>
  <c r="G28" i="8"/>
  <c r="J28" i="8" s="1"/>
  <c r="G54" i="8"/>
  <c r="J54" i="8" s="1"/>
  <c r="G52" i="8"/>
  <c r="J52" i="8" s="1"/>
  <c r="J42" i="8"/>
  <c r="G16" i="8"/>
  <c r="J16" i="8"/>
  <c r="P40" i="7"/>
  <c r="S40" i="7" s="1"/>
  <c r="P38" i="7"/>
  <c r="S38" i="7" s="1"/>
  <c r="P36" i="7"/>
  <c r="S36" i="7" s="1"/>
  <c r="P34" i="7"/>
  <c r="S34" i="7" s="1"/>
  <c r="P30" i="7"/>
  <c r="S30" i="7" s="1"/>
  <c r="P28" i="7"/>
  <c r="S28" i="7" s="1"/>
  <c r="P26" i="7"/>
  <c r="S26" i="7" s="1"/>
  <c r="P24" i="7"/>
  <c r="S24" i="7" s="1"/>
  <c r="P22" i="7"/>
  <c r="S22" i="7" s="1"/>
  <c r="P20" i="7"/>
  <c r="S20" i="7"/>
  <c r="P18" i="7"/>
  <c r="S18" i="7"/>
  <c r="P16" i="7"/>
  <c r="S16" i="7"/>
  <c r="P14" i="7"/>
  <c r="S14" i="7"/>
  <c r="P12" i="7"/>
  <c r="S12" i="7"/>
  <c r="P10" i="7"/>
  <c r="S10" i="7"/>
  <c r="S42" i="7" s="1"/>
  <c r="S43" i="7" s="1"/>
  <c r="K16" i="7"/>
  <c r="N16" i="7"/>
  <c r="K40" i="7"/>
  <c r="N40" i="7"/>
  <c r="K38" i="7"/>
  <c r="N38" i="7"/>
  <c r="K36" i="7"/>
  <c r="N36" i="7"/>
  <c r="K34" i="7"/>
  <c r="N34" i="7"/>
  <c r="K32" i="7"/>
  <c r="N32" i="7"/>
  <c r="K30" i="7"/>
  <c r="N30" i="7"/>
  <c r="K28" i="7"/>
  <c r="N28" i="7"/>
  <c r="K26" i="7"/>
  <c r="N26" i="7"/>
  <c r="K24" i="7"/>
  <c r="N24" i="7"/>
  <c r="K22" i="7"/>
  <c r="N22" i="7"/>
  <c r="K20" i="7"/>
  <c r="N20" i="7"/>
  <c r="K18" i="7"/>
  <c r="N18" i="7"/>
  <c r="K14" i="7"/>
  <c r="N14" i="7"/>
  <c r="K12" i="7"/>
  <c r="N12" i="7"/>
  <c r="K10" i="7"/>
  <c r="N10" i="7"/>
  <c r="N42" i="7"/>
  <c r="N43" i="7"/>
  <c r="G56" i="8"/>
  <c r="J56" i="8" s="1"/>
  <c r="F40" i="7"/>
  <c r="I40" i="7"/>
  <c r="F38" i="7"/>
  <c r="I38" i="7"/>
  <c r="F36" i="7"/>
  <c r="I36" i="7"/>
  <c r="F34" i="7"/>
  <c r="I34" i="7"/>
  <c r="F32" i="7"/>
  <c r="I32" i="7"/>
  <c r="F30" i="7"/>
  <c r="I30" i="7"/>
  <c r="F28" i="7"/>
  <c r="I28" i="7"/>
  <c r="F26" i="7"/>
  <c r="I26" i="7"/>
  <c r="F24" i="7"/>
  <c r="I24" i="7"/>
  <c r="F22" i="7"/>
  <c r="I22" i="7"/>
  <c r="F20" i="7"/>
  <c r="I20" i="7"/>
  <c r="F18" i="7"/>
  <c r="I18" i="7"/>
  <c r="F16" i="7"/>
  <c r="I16" i="7"/>
  <c r="F14" i="7"/>
  <c r="I14" i="7"/>
  <c r="F12" i="7"/>
  <c r="I12" i="7"/>
  <c r="F10" i="7"/>
  <c r="I10" i="7"/>
  <c r="G50" i="8"/>
  <c r="J50" i="8" s="1"/>
  <c r="G48" i="8"/>
  <c r="J48" i="8" s="1"/>
  <c r="G46" i="8"/>
  <c r="J46" i="8" s="1"/>
  <c r="G44" i="8"/>
  <c r="J44" i="8" s="1"/>
  <c r="G40" i="8"/>
  <c r="J40" i="8" s="1"/>
  <c r="G38" i="8"/>
  <c r="J38" i="8" s="1"/>
  <c r="G26" i="8"/>
  <c r="J26" i="8" s="1"/>
  <c r="G24" i="8"/>
  <c r="J24" i="8" s="1"/>
  <c r="G22" i="8"/>
  <c r="J22" i="8" s="1"/>
  <c r="G20" i="8"/>
  <c r="J20" i="8" s="1"/>
  <c r="G18" i="8"/>
  <c r="J18" i="8" s="1"/>
  <c r="G14" i="8"/>
  <c r="J14" i="8" s="1"/>
  <c r="G12" i="8"/>
  <c r="J12" i="8" s="1"/>
  <c r="G10" i="8"/>
  <c r="J10" i="8" s="1"/>
  <c r="J64" i="8" s="1"/>
  <c r="J65" i="8" s="1"/>
  <c r="Q14" i="4"/>
  <c r="N14" i="4"/>
  <c r="K14" i="4"/>
  <c r="H14" i="4"/>
  <c r="D13" i="4"/>
  <c r="V18" i="4"/>
  <c r="W18" i="4" s="1"/>
  <c r="V16" i="4"/>
  <c r="W16" i="4" s="1"/>
  <c r="V11" i="4"/>
  <c r="W11" i="4" s="1"/>
  <c r="V12" i="4"/>
  <c r="W12" i="4" s="1"/>
  <c r="V13" i="4"/>
  <c r="W13" i="4" s="1"/>
  <c r="V10" i="4"/>
  <c r="W10" i="4" s="1"/>
  <c r="S18" i="4"/>
  <c r="P18" i="4"/>
  <c r="M18" i="4"/>
  <c r="J18" i="4"/>
  <c r="G18" i="4"/>
  <c r="D18" i="4"/>
  <c r="U14" i="4"/>
  <c r="J12" i="4"/>
  <c r="I14" i="4"/>
  <c r="O14" i="4"/>
  <c r="P14" i="4" s="1"/>
  <c r="R14" i="4"/>
  <c r="S14" i="4" s="1"/>
  <c r="L14" i="4"/>
  <c r="M14" i="4" s="1"/>
  <c r="F14" i="4"/>
  <c r="G14" i="4"/>
  <c r="S16" i="4"/>
  <c r="P16" i="4"/>
  <c r="M16" i="4"/>
  <c r="J16" i="4"/>
  <c r="G16" i="4"/>
  <c r="D16" i="4"/>
  <c r="C14" i="4"/>
  <c r="D14" i="4"/>
  <c r="S13" i="4"/>
  <c r="P13" i="4"/>
  <c r="M13" i="4"/>
  <c r="J13" i="4"/>
  <c r="G13" i="4"/>
  <c r="S12" i="4"/>
  <c r="P12" i="4"/>
  <c r="M12" i="4"/>
  <c r="G12" i="4"/>
  <c r="D12" i="4"/>
  <c r="S11" i="4"/>
  <c r="P11" i="4"/>
  <c r="M11" i="4"/>
  <c r="J11" i="4"/>
  <c r="G11" i="4"/>
  <c r="D11" i="4"/>
  <c r="S10" i="4"/>
  <c r="P10" i="4"/>
  <c r="M10" i="4"/>
  <c r="J10" i="4"/>
  <c r="G10" i="4"/>
  <c r="D10" i="4"/>
  <c r="J14" i="4"/>
  <c r="I42" i="7"/>
  <c r="I43" i="7"/>
  <c r="O64" i="3" l="1"/>
  <c r="O65" i="3" s="1"/>
  <c r="J64" i="3"/>
  <c r="J65" i="3" s="1"/>
  <c r="AH42" i="7"/>
  <c r="AH43" i="7" s="1"/>
  <c r="V14" i="4"/>
  <c r="W14" i="4" s="1"/>
  <c r="AI64" i="8"/>
  <c r="AI65" i="8" s="1"/>
</calcChain>
</file>

<file path=xl/sharedStrings.xml><?xml version="1.0" encoding="utf-8"?>
<sst xmlns="http://schemas.openxmlformats.org/spreadsheetml/2006/main" count="1315" uniqueCount="248">
  <si>
    <t>ATIVIDADES HOSPITALARES</t>
  </si>
  <si>
    <t>PRODUÇÃO ASSISTENCIAL HOSPITALAR</t>
  </si>
  <si>
    <t>PREV.</t>
  </si>
  <si>
    <t>REAL.</t>
  </si>
  <si>
    <t>%</t>
  </si>
  <si>
    <t>Atividades</t>
  </si>
  <si>
    <t>Qtde</t>
  </si>
  <si>
    <t>Meta Mínima</t>
  </si>
  <si>
    <t>Pontos</t>
  </si>
  <si>
    <t xml:space="preserve">Total   </t>
  </si>
  <si>
    <t xml:space="preserve">Conceito   </t>
  </si>
  <si>
    <t>MÉDIA ANO</t>
  </si>
  <si>
    <t>PREV</t>
  </si>
  <si>
    <t>SAÍDAS CLÍNICAS PEDIÁTRICAS</t>
  </si>
  <si>
    <t>SAÍDAS ORTOPÉDICAS</t>
  </si>
  <si>
    <t>OUTRAS SAÍDAS DE CLÍNICAS CIRÚRGICAS</t>
  </si>
  <si>
    <t>QTDE MESES</t>
  </si>
  <si>
    <t>SET</t>
  </si>
  <si>
    <t>OUT</t>
  </si>
  <si>
    <t>NOV</t>
  </si>
  <si>
    <t>DEZ</t>
  </si>
  <si>
    <t>SAÍDAS CLÍNICAS DE ADULTOS</t>
  </si>
  <si>
    <t>TOTAL DE SAÍDAS</t>
  </si>
  <si>
    <t>x100</t>
  </si>
  <si>
    <t xml:space="preserve">ORGANIZAÇÃO SOCIAL DE SAÚDE
</t>
  </si>
  <si>
    <t>Tomografia Computadorizada  (TC)</t>
  </si>
  <si>
    <t>Taxa de densidade de incidência de infecção de corrente sanguínea associada a cateter venoso central(CVC) na UTI Adulto</t>
  </si>
  <si>
    <t>Nº de Infecções Hospitalares associadas a Cateter Vascular Central - UTI Adulto</t>
  </si>
  <si>
    <t>Nº de cateter-dia UTI Adulto</t>
  </si>
  <si>
    <t>x1000</t>
  </si>
  <si>
    <t>Taxa de mortalidade institucional</t>
  </si>
  <si>
    <t>Nº de óbitos &gt;= 24h</t>
  </si>
  <si>
    <t>Taxa de mortalidade cirúrgica</t>
  </si>
  <si>
    <t>Taxa de Ocupação Operacional Geral</t>
  </si>
  <si>
    <t>Nº Pacientes-dia Geral</t>
  </si>
  <si>
    <t>Leitos-dia operacionais Geral</t>
  </si>
  <si>
    <t>&gt;=85%</t>
  </si>
  <si>
    <t>Nº de pacientes submetidos a procedimentos cirúrgicos</t>
  </si>
  <si>
    <t>Taxa de Ocupação Operacional UTI adulto</t>
  </si>
  <si>
    <t>Nº Pacientes-dia UTI adulto</t>
  </si>
  <si>
    <t>Leitos-dia operacionais UTI adulto</t>
  </si>
  <si>
    <t>Média de permanência Geral</t>
  </si>
  <si>
    <t>Média de permanência UTI adulto</t>
  </si>
  <si>
    <t>Nº Transferências Internas de saída + Nº de Saídas hospitalares de UTI Adulto</t>
  </si>
  <si>
    <t>Total de manifestações resolvidas</t>
  </si>
  <si>
    <t>Total de reclamações, solicitações e denúncias</t>
  </si>
  <si>
    <t>&gt;=90%</t>
  </si>
  <si>
    <t>REAL</t>
  </si>
  <si>
    <t>PRODUÇÃO ASSISTENCIAL SADT</t>
  </si>
  <si>
    <t>PRODUÇÃO ASSISTENCIAL UPA24h</t>
  </si>
  <si>
    <t>Atendimento mensal</t>
  </si>
  <si>
    <t>Taxa de densidade de incidência de infecção de corrente sanguínea associada a cateter venoso central(CVC) na UTI Pediátrica</t>
  </si>
  <si>
    <t>Nº de Infecções Hospitalares associadas a Cateter Vascular Central - UTI Pediátrica</t>
  </si>
  <si>
    <t>Nº de cateter-dia UTI Pediátrica</t>
  </si>
  <si>
    <t>COMPLEXO ESTADUAL DE SAÚDE - HOSPITAL ESTADUAL GETÚLIO VARGAS</t>
  </si>
  <si>
    <t>COMPLEXO ESTADUAL DE SAÚDE - UPA 24h</t>
  </si>
  <si>
    <t>Taxa de Ocupação Operacional UTI Pediátrica</t>
  </si>
  <si>
    <t>Nº Pacientes-dia UTI Pediátrica</t>
  </si>
  <si>
    <t>Leitos-dia operacionais UTI Pediátrica</t>
  </si>
  <si>
    <t>Média de permanência UTI Pediátrica</t>
  </si>
  <si>
    <t>Nº Pacientes-dia leitos UTI Pediátrica</t>
  </si>
  <si>
    <t>Nº Transferências Internas de saída + Nº de Saídas hospitalares de UTI Pediátrica</t>
  </si>
  <si>
    <t>&gt;= 90%</t>
  </si>
  <si>
    <t>30 min</t>
  </si>
  <si>
    <t>120 min</t>
  </si>
  <si>
    <t>Trombólises realizadas no tratamento do IAM com Supra de ST</t>
  </si>
  <si>
    <t>Resolubilidade da Ouvidoria</t>
  </si>
  <si>
    <t>Taxa de evasão de pacientes</t>
  </si>
  <si>
    <t>&lt;=5%</t>
  </si>
  <si>
    <t>ANO VIGENTE 2021</t>
  </si>
  <si>
    <t>Fórmula</t>
  </si>
  <si>
    <t>Referências</t>
  </si>
  <si>
    <t>ANS-2013</t>
  </si>
  <si>
    <t>Nº de saídas hopitalares (altas+óbitos+transferências externas)</t>
  </si>
  <si>
    <t>&lt; OU = 10%</t>
  </si>
  <si>
    <t>FONTE</t>
  </si>
  <si>
    <t>Prontuário Eletrônico do Paciente e relatório do sistema EPIMED</t>
  </si>
  <si>
    <t>Taxa de Mortalidade Padronizada* UTI Adulta</t>
  </si>
  <si>
    <t>Nº de óbitos observados na UTI</t>
  </si>
  <si>
    <t>Nº de óbitos previstos na UTI</t>
  </si>
  <si>
    <t>Prontuário Eletrônico do Paciente e relatório do sistema EPIMED. Dados para geração do SAPS 3 devem ser incluídos no prontuário do paciente quando impresso.</t>
  </si>
  <si>
    <t>Nº de óbitos cirúrgicos (óbitos até 7 dias após procedimento na mesma internação)</t>
  </si>
  <si>
    <t xml:space="preserve"> &lt; OU = 1,6</t>
  </si>
  <si>
    <t>http://ans.gov.br/images/stories/prestadores/E-EFT-03.pdf</t>
  </si>
  <si>
    <t>&lt; OU = 5%</t>
  </si>
  <si>
    <t>3º Caderno de Indicadores CQH, 2009</t>
  </si>
  <si>
    <t xml:space="preserve">Prontuário Eletrônico </t>
  </si>
  <si>
    <t>http://ans.gov.br/images/stories/prestadores/E-EFI-01.pdf</t>
  </si>
  <si>
    <t>http://ans.gov.br/images/stories/prestadores/E-EFI-03.pdf</t>
  </si>
  <si>
    <t>http://ans.gov.br/images/stories/prestadores/E-EFI-04.pdf</t>
  </si>
  <si>
    <t>Nº de saídas hopitalares (altas+óbitos+transferências externas) Geral</t>
  </si>
  <si>
    <t>&lt; = 7 dias</t>
  </si>
  <si>
    <t>http://ans.gov.br/images/stories/prestadores/E-EFI-07.pdf</t>
  </si>
  <si>
    <t>&lt; = 10 dias</t>
  </si>
  <si>
    <t xml:space="preserve">Incidência de lesão por pressão do  paciente </t>
  </si>
  <si>
    <t>'SES-SP(2010) - 5,07 pdcat-dia;   ANAHP (2011) 3,3/1000 cat-dia;   Brasil - ANVISA (2011) Laboratorial 6,2/1000 cat-dia; Brasil - ANVISA (2011) Clínica 2,3/1000 cat-dia;   SES/RJ (2015) -4,5/1000 (Lab.) e 2,5/1000 (Cli.);</t>
  </si>
  <si>
    <t>Relatório da comissão de controle de infecção hospitalar ou Prontuário Eletrônico do Paciente</t>
  </si>
  <si>
    <t>Proqualis</t>
  </si>
  <si>
    <t>Nº de pacientes internados com lesão por pressão no período</t>
  </si>
  <si>
    <t>Nº de pacientes internados no setor no período</t>
  </si>
  <si>
    <t>&lt; 15%</t>
  </si>
  <si>
    <t>Prontuário Eletrônico do Paciente</t>
  </si>
  <si>
    <t>&lt; OU = 3%</t>
  </si>
  <si>
    <t xml:space="preserve">Tempo de espera na Emergência com classificação pediátrica AMARELA </t>
  </si>
  <si>
    <t>M.S., Manual de Acolhimento e Classificação de Risco. Brasília: MS, 2018</t>
  </si>
  <si>
    <t>&lt; OU = 30 min</t>
  </si>
  <si>
    <t>Soma do tempo em minutos entre a Classificação de Risco até o Início do Atendimento médico de pacientes pediátricos com risco AMARELO</t>
  </si>
  <si>
    <t>Soma de atendimentos médicos de pacientes pediátricos com risco AMARELO</t>
  </si>
  <si>
    <t>Sistema de Ouvidoria da SE</t>
  </si>
  <si>
    <t>&gt; = 90%</t>
  </si>
  <si>
    <t>Total de horas de treinamento</t>
  </si>
  <si>
    <t>Número de pessoal ativo no período de referência</t>
  </si>
  <si>
    <t>1,5h homem treinado/mês</t>
  </si>
  <si>
    <t>Taxa de rotatividade recursos humanos</t>
  </si>
  <si>
    <t>(Número de admissões de profissionais assistenciais independente do vínculo contratual + desligamentos de profissionais assistenciais) /2</t>
  </si>
  <si>
    <t>Número de empregados assistenciais ativos independente do vínculo contratual no cadastro da instituição</t>
  </si>
  <si>
    <t>Relatório de RH da CONTRATADA</t>
  </si>
  <si>
    <t>&lt; 2%</t>
  </si>
  <si>
    <t>Índice de Satisfação dos Usuários</t>
  </si>
  <si>
    <t>(Soma do resultado de pesquisa de satisfação realizadas com usuários classificados como PROMOTOR -
Soma do resultado de pesquisa de satisfação realizadas com usuários classificados como DETRATORES)</t>
  </si>
  <si>
    <t>Soma de respostas de pesquisa de satisfação realizadas</t>
  </si>
  <si>
    <t>A metodologia deverá ser aplicada por via eletrônica para todo usuário atendido, de forma individualizada, que fornecer meio de contato.
Amostragem mínima para calcular o indicador deve ser de 5% dos atendimentos realizados no período.
O não alcance da amostragem mínima deverá zerar o resultado do indicador.</t>
  </si>
  <si>
    <t>Relatório da CONTRATADA</t>
  </si>
  <si>
    <t>Resultado &gt; = 7 pts.</t>
  </si>
  <si>
    <t>Soma de tempo (min) entre Classificação de Risco até o Inicío do Atendimento médico de pacientes ADULTO com risco AMARELO</t>
  </si>
  <si>
    <t>Soma de atendimentos médicos de pacientes ADULTO com risco AMARELO</t>
  </si>
  <si>
    <t>&lt;= 30 min</t>
  </si>
  <si>
    <t>Tempo de espera na Urgência e Emergência de ADULTO com classificação AMARELA</t>
  </si>
  <si>
    <t>Tempo de espera na Urgência e Emergência de ADULTO com classificação VERDE</t>
  </si>
  <si>
    <t>Soma de tempo (min) entre Classificação de Risco até o Inicío do Atendimento médico de pacientes ADULTO com risco VERDE</t>
  </si>
  <si>
    <t>Soma de atendimentos médicos de pacientes ADULTO com risco VERDE</t>
  </si>
  <si>
    <t xml:space="preserve">&lt;= 120 min </t>
  </si>
  <si>
    <t>Tempo de Classificação de Risco</t>
  </si>
  <si>
    <t>Soma do tempo em minutos entre o início do acolhimento até o término da classificação de risco</t>
  </si>
  <si>
    <t>Soma de pacientes classificados</t>
  </si>
  <si>
    <t>&lt;= 15 min</t>
  </si>
  <si>
    <t>15 min</t>
  </si>
  <si>
    <t>Soma de pacientes acolhidos - Soma de pacientes atendidos</t>
  </si>
  <si>
    <t>Soma de pacientes acolhidos</t>
  </si>
  <si>
    <t>D1</t>
  </si>
  <si>
    <t>D2</t>
  </si>
  <si>
    <t>D6</t>
  </si>
  <si>
    <t>D7</t>
  </si>
  <si>
    <t xml:space="preserve">Solicitação de Regulação de paciente da sala amarela adulto </t>
  </si>
  <si>
    <t>Soma de pacientes da sala amarela adulto com solicitação de transferência registrada no PEP antes de 24 horas de internação</t>
  </si>
  <si>
    <t>Soma de pacientes da sala amarela adulto transferidos antes de 24 horas somado a pacientes com tempo de internação superior a 24 horas</t>
  </si>
  <si>
    <t>&lt; = 90%</t>
  </si>
  <si>
    <t>90%</t>
  </si>
  <si>
    <t>D8</t>
  </si>
  <si>
    <t>Solicitação de Regulação de paciente da sala vermelha</t>
  </si>
  <si>
    <t>Soma de pacientes da sala vermelha com solicitação de transferência registrada no PEP antes de 6 horas de internação</t>
  </si>
  <si>
    <t>Soma de pacientes da sala vermelha transferidos antes de 6 horas somado a pacientes com tempo de internação superior a 6 horas</t>
  </si>
  <si>
    <t>D9</t>
  </si>
  <si>
    <t>Taxa de mortalidade Institucional maior ou igual a 24h</t>
  </si>
  <si>
    <t>Soma de óbitos de internação ≥ 24h em sala amarela e vermelha</t>
  </si>
  <si>
    <t>Soma de saídas de sala amarela e vermelha no período</t>
  </si>
  <si>
    <t>Taxa de mortalidade menor que 24h</t>
  </si>
  <si>
    <t>D10</t>
  </si>
  <si>
    <t>Soma de óbitos de internação &lt; 24h em sala amarela e vermelha</t>
  </si>
  <si>
    <t>&lt; OU = 8%</t>
  </si>
  <si>
    <t>D11</t>
  </si>
  <si>
    <t>Soma de pacientes IAM com Supra de ST trombolisados</t>
  </si>
  <si>
    <t>Soma de pacientes IAM com Supra de ST elegíveis</t>
  </si>
  <si>
    <t>&gt;= 100%</t>
  </si>
  <si>
    <t>D12</t>
  </si>
  <si>
    <t>Início oportuno de antibioticoterapia na sepse</t>
  </si>
  <si>
    <t>Soma do tempo em minutos entre o início do seguimento do protocolo de sepse pela equipe médica até o início da administração de antibiótico</t>
  </si>
  <si>
    <t xml:space="preserve">Soma de pacientes com seguimento de protocolo de sepse pela equipe médica </t>
  </si>
  <si>
    <t>D13</t>
  </si>
  <si>
    <t>Soma do tempo em minutos entre a definição de suspeita de AVE Hiperagudo e a solicitação de TC no PEP</t>
  </si>
  <si>
    <t>Soma de pacientes com suspeita de AVE Hiperagudo</t>
  </si>
  <si>
    <t>60 min</t>
  </si>
  <si>
    <t>Tomografias solicitadas em pacientes com suspeita de AVE</t>
  </si>
  <si>
    <t>D14</t>
  </si>
  <si>
    <t>Registro de notificações de Violência Interpessoal/Autoprovocada</t>
  </si>
  <si>
    <t>Soma de pacientes com protocolo de Violências aberto com campos obrigatórios registrados</t>
  </si>
  <si>
    <t>Soma de pacientes com protocolo de Violências aberto</t>
  </si>
  <si>
    <t>G1</t>
  </si>
  <si>
    <t>Registro de profissional médico</t>
  </si>
  <si>
    <t>Soma do número de turnos de 6 horas com registro de médico no PEP igual ou maior que a quantidade de médico contratada</t>
  </si>
  <si>
    <t>Soma do número de turnos de 6 horas no período</t>
  </si>
  <si>
    <t>G2</t>
  </si>
  <si>
    <t>Encerramento de BAM</t>
  </si>
  <si>
    <t>Soma do número de BAM com motivo de encerramento</t>
  </si>
  <si>
    <t>Soma do número de BAM aberto</t>
  </si>
  <si>
    <t>&gt; = 95%</t>
  </si>
  <si>
    <t>G4</t>
  </si>
  <si>
    <t>Plano de Educação Permanente</t>
  </si>
  <si>
    <t>Soma do Número de atividades realizadas</t>
  </si>
  <si>
    <t xml:space="preserve">soma do número atividades programadas no mês </t>
  </si>
  <si>
    <t>&gt; = 80%</t>
  </si>
  <si>
    <t>G5</t>
  </si>
  <si>
    <t>Soma de manifestações resolvidas</t>
  </si>
  <si>
    <t>Soma de reclamações, solicitações e denúncias recebidas</t>
  </si>
  <si>
    <t>&lt;= 60 min</t>
  </si>
  <si>
    <t>D5</t>
  </si>
  <si>
    <t>IPCEP - Instituto de Psicologia Clínica Educacional e Profissional</t>
  </si>
  <si>
    <t>CONTRATO GESTÃO 004/2021  - EDITAL DE SELEÇÃO Nº 04/2021</t>
  </si>
  <si>
    <t>Proqualis (2014)</t>
  </si>
  <si>
    <t>Taxa de Pneumonia associada a Ventilação mecânica - VAP
 Densidade de incidência de Pneumonia Associada à Ventilação Mecânica (PAV).</t>
  </si>
  <si>
    <t>Boletim de Segurança do paciente nº 16 da ANVISA, publicado em Dezembro de 2017, que divulgava as densidades de incidência em UTI adulto no Brasil (referência 2016).</t>
  </si>
  <si>
    <t>Número de casos novos de PAV no período de vigilância</t>
  </si>
  <si>
    <t>Número de pacientes em Ventilação Mecânica- dia no período de vigilância</t>
  </si>
  <si>
    <t>Índice de Treinamentos</t>
  </si>
  <si>
    <t>Média de permanência Leito Clínico</t>
  </si>
  <si>
    <t>Média de permanência Leito Pediátrico</t>
  </si>
  <si>
    <t>Média de permanência Leito Cirúrgico</t>
  </si>
  <si>
    <t>Média de permanência Leito Neurocirurgia</t>
  </si>
  <si>
    <t>Média de permanência Leito Cirúrgico Ortopédico</t>
  </si>
  <si>
    <t>Nº Pacientes-dia leitos clínicos</t>
  </si>
  <si>
    <t>Nº Pacientes-dia leitos Pediátricos</t>
  </si>
  <si>
    <t>Nº Pacientes-dia leitos cirúrgicos</t>
  </si>
  <si>
    <t>Nº Pacientes-dia leitos cirúrgicos ortopédicos</t>
  </si>
  <si>
    <t>Nº Pacientes-dia leitos neurocirúrgicos</t>
  </si>
  <si>
    <t>Nº de Saídas hospitalares clínicas (altas + óbitos + transferências externas) Geral</t>
  </si>
  <si>
    <t>Alimentação do SIA/SUS</t>
  </si>
  <si>
    <t>Número de BPA e APACs apresentados</t>
  </si>
  <si>
    <t>Número de atendimentos ambulatoriais * 100</t>
  </si>
  <si>
    <t>Alimentação do SIH/SUS</t>
  </si>
  <si>
    <t>Número de AIH apresentada no mês</t>
  </si>
  <si>
    <t xml:space="preserve">Número de internações realizadas na Unidade no mês * 100 </t>
  </si>
  <si>
    <t>DATASUS</t>
  </si>
  <si>
    <t>http://ans.gov.br/images/stories/prestadores/E-EFI-08.pdf</t>
  </si>
  <si>
    <t>http://ans.gov.br/images/stories/prestadores/E-EFI-05.pdf</t>
  </si>
  <si>
    <t>13/1000</t>
  </si>
  <si>
    <t>Percentual de colaboradores que utilizam uniforme padronizado</t>
  </si>
  <si>
    <t>Humanização</t>
  </si>
  <si>
    <t>Nº total de colaboradores uniformizados</t>
  </si>
  <si>
    <t>Nº total de colaboradores da Unidade</t>
  </si>
  <si>
    <t>Relatório da CAF</t>
  </si>
  <si>
    <t>Percentual de utilização exclusiva do enxoval preconizado pela SES</t>
  </si>
  <si>
    <t>Total de kits disponibilizados</t>
  </si>
  <si>
    <t>Total de pacientes internados</t>
  </si>
  <si>
    <t>4,5/1000 (Laborat)</t>
  </si>
  <si>
    <t>FEV/22</t>
  </si>
  <si>
    <t>JAN/22</t>
  </si>
  <si>
    <t>MAR/22</t>
  </si>
  <si>
    <t>ABR/22</t>
  </si>
  <si>
    <t>MAI/22</t>
  </si>
  <si>
    <t>JUN/22</t>
  </si>
  <si>
    <t>META QUANTITATIVA - ANO VIGENTE 2022</t>
  </si>
  <si>
    <t>ANO VIGENTE 2022</t>
  </si>
  <si>
    <t>JUL/22</t>
  </si>
  <si>
    <t>AGO/22</t>
  </si>
  <si>
    <t>SET/22</t>
  </si>
  <si>
    <t>OUT/22</t>
  </si>
  <si>
    <t>NOV/22</t>
  </si>
  <si>
    <t>DEZ/22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</si>
</sst>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0.0%"/>
    <numFmt numFmtId="167" formatCode="[$-416]mmm\-yy;@"/>
    <numFmt numFmtId="168" formatCode="0.0"/>
  </numFmts>
  <fonts count="36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1"/>
      <color indexed="8"/>
      <name val="Calibri"/>
      <family val="2"/>
    </font>
    <font>
      <b/>
      <sz val="12"/>
      <name val="Times New Roman"/>
      <family val="1"/>
    </font>
    <font>
      <sz val="12"/>
      <color indexed="56"/>
      <name val="Times New Roman"/>
      <family val="1"/>
    </font>
    <font>
      <b/>
      <sz val="16"/>
      <color indexed="8"/>
      <name val="Calibri"/>
      <family val="2"/>
    </font>
    <font>
      <b/>
      <sz val="16"/>
      <name val="Times New Roman"/>
      <family val="1"/>
    </font>
    <font>
      <b/>
      <sz val="9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rgb="FFFFFFFF"/>
      <name val="Calibri"/>
      <family val="2"/>
    </font>
    <font>
      <b/>
      <sz val="22"/>
      <color rgb="FFFFFFFF"/>
      <name val="Calibri"/>
      <family val="2"/>
    </font>
    <font>
      <b/>
      <sz val="16"/>
      <color theme="1"/>
      <name val="Calibri"/>
      <family val="2"/>
      <scheme val="minor"/>
    </font>
    <font>
      <b/>
      <sz val="18"/>
      <color rgb="FFFFFFFF"/>
      <name val="Calibri"/>
      <family val="2"/>
    </font>
    <font>
      <b/>
      <sz val="9"/>
      <color rgb="FFFF0000"/>
      <name val="Calibri"/>
      <family val="2"/>
      <scheme val="minor"/>
    </font>
    <font>
      <sz val="8"/>
      <name val="Calibri"/>
      <family val="2"/>
      <scheme val="minor"/>
    </font>
    <font>
      <sz val="8"/>
      <name val="Calibri"/>
      <family val="2"/>
    </font>
    <font>
      <sz val="8"/>
      <color indexed="8"/>
      <name val="Calibri"/>
      <family val="2"/>
    </font>
    <font>
      <b/>
      <sz val="9"/>
      <color theme="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59996337778862885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4" tint="0.59999389629810485"/>
        <bgColor indexed="31"/>
      </patternFill>
    </fill>
  </fills>
  <borders count="4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3">
    <xf numFmtId="0" fontId="0" fillId="0" borderId="0"/>
    <xf numFmtId="0" fontId="2" fillId="0" borderId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4" fillId="0" borderId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164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248">
    <xf numFmtId="0" fontId="0" fillId="0" borderId="0" xfId="0"/>
    <xf numFmtId="0" fontId="14" fillId="0" borderId="0" xfId="6" applyFont="1" applyAlignment="1" applyProtection="1">
      <alignment vertical="center"/>
      <protection locked="0"/>
    </xf>
    <xf numFmtId="0" fontId="16" fillId="0" borderId="0" xfId="6" applyFont="1" applyAlignment="1">
      <alignment horizontal="center"/>
    </xf>
    <xf numFmtId="0" fontId="14" fillId="0" borderId="0" xfId="6" applyFont="1"/>
    <xf numFmtId="0" fontId="16" fillId="0" borderId="0" xfId="6" applyFont="1"/>
    <xf numFmtId="9" fontId="17" fillId="0" borderId="1" xfId="8" applyFont="1" applyFill="1" applyBorder="1" applyAlignment="1" applyProtection="1">
      <alignment horizontal="center" vertical="center"/>
    </xf>
    <xf numFmtId="0" fontId="18" fillId="0" borderId="0" xfId="6" applyFont="1"/>
    <xf numFmtId="0" fontId="14" fillId="0" borderId="0" xfId="6" applyFont="1" applyAlignment="1" applyProtection="1">
      <alignment vertical="center"/>
    </xf>
    <xf numFmtId="0" fontId="18" fillId="0" borderId="0" xfId="3" applyFont="1" applyAlignment="1" applyProtection="1">
      <alignment vertical="center"/>
    </xf>
    <xf numFmtId="0" fontId="18" fillId="0" borderId="0" xfId="3" applyFont="1" applyAlignment="1" applyProtection="1">
      <alignment horizontal="center" vertical="center" wrapText="1"/>
    </xf>
    <xf numFmtId="0" fontId="18" fillId="0" borderId="0" xfId="3" applyNumberFormat="1" applyFont="1" applyAlignment="1" applyProtection="1">
      <alignment horizontal="center" vertical="center"/>
    </xf>
    <xf numFmtId="0" fontId="18" fillId="0" borderId="0" xfId="3" applyFont="1" applyFill="1" applyAlignment="1" applyProtection="1">
      <alignment vertical="center"/>
    </xf>
    <xf numFmtId="0" fontId="18" fillId="0" borderId="0" xfId="3" applyNumberFormat="1" applyFont="1" applyAlignment="1" applyProtection="1">
      <alignment horizontal="center" vertical="center" wrapText="1"/>
    </xf>
    <xf numFmtId="0" fontId="19" fillId="3" borderId="2" xfId="6" applyFont="1" applyFill="1" applyBorder="1" applyAlignment="1" applyProtection="1">
      <alignment vertical="center"/>
      <protection locked="0"/>
    </xf>
    <xf numFmtId="0" fontId="19" fillId="3" borderId="2" xfId="6" applyFont="1" applyFill="1" applyBorder="1" applyAlignment="1" applyProtection="1">
      <alignment horizontal="center" vertical="center"/>
      <protection locked="0"/>
    </xf>
    <xf numFmtId="3" fontId="17" fillId="2" borderId="3" xfId="6" applyNumberFormat="1" applyFont="1" applyFill="1" applyBorder="1" applyAlignment="1" applyProtection="1">
      <alignment horizontal="center" vertical="center"/>
    </xf>
    <xf numFmtId="3" fontId="17" fillId="2" borderId="2" xfId="6" applyNumberFormat="1" applyFont="1" applyFill="1" applyBorder="1" applyAlignment="1" applyProtection="1">
      <alignment horizontal="center" vertical="center"/>
    </xf>
    <xf numFmtId="165" fontId="20" fillId="0" borderId="0" xfId="10" applyNumberFormat="1" applyFont="1" applyFill="1" applyBorder="1" applyAlignment="1" applyProtection="1">
      <alignment horizontal="center" vertical="center"/>
      <protection locked="0"/>
    </xf>
    <xf numFmtId="0" fontId="21" fillId="0" borderId="0" xfId="6" applyFont="1" applyFill="1" applyBorder="1"/>
    <xf numFmtId="0" fontId="16" fillId="4" borderId="4" xfId="6" applyFont="1" applyFill="1" applyBorder="1" applyAlignment="1"/>
    <xf numFmtId="0" fontId="16" fillId="4" borderId="2" xfId="6" applyFont="1" applyFill="1" applyBorder="1" applyAlignment="1"/>
    <xf numFmtId="0" fontId="13" fillId="5" borderId="0" xfId="6" applyFont="1" applyFill="1" applyBorder="1" applyAlignment="1">
      <alignment horizontal="center" vertical="center" wrapText="1"/>
    </xf>
    <xf numFmtId="3" fontId="14" fillId="0" borderId="0" xfId="6" applyNumberFormat="1" applyFont="1" applyBorder="1"/>
    <xf numFmtId="9" fontId="17" fillId="0" borderId="5" xfId="8" applyFont="1" applyFill="1" applyBorder="1" applyAlignment="1" applyProtection="1">
      <alignment horizontal="center" vertical="center"/>
    </xf>
    <xf numFmtId="0" fontId="4" fillId="6" borderId="6" xfId="1" applyNumberFormat="1" applyFont="1" applyFill="1" applyBorder="1" applyAlignment="1" applyProtection="1">
      <alignment horizontal="center" vertical="center" wrapText="1"/>
      <protection locked="0"/>
    </xf>
    <xf numFmtId="0" fontId="23" fillId="0" borderId="6" xfId="3" applyFont="1" applyFill="1" applyBorder="1" applyAlignment="1" applyProtection="1">
      <alignment horizontal="center" vertical="center" wrapText="1"/>
    </xf>
    <xf numFmtId="0" fontId="3" fillId="2" borderId="6" xfId="1" applyFont="1" applyFill="1" applyBorder="1" applyAlignment="1" applyProtection="1">
      <alignment horizontal="center" vertical="center"/>
    </xf>
    <xf numFmtId="0" fontId="3" fillId="4" borderId="6" xfId="1" applyFont="1" applyFill="1" applyBorder="1" applyAlignment="1" applyProtection="1">
      <alignment horizontal="center" vertical="center" wrapText="1"/>
    </xf>
    <xf numFmtId="0" fontId="3" fillId="2" borderId="6" xfId="1" applyFont="1" applyFill="1" applyBorder="1" applyAlignment="1" applyProtection="1">
      <alignment horizontal="center" vertical="center" wrapText="1"/>
    </xf>
    <xf numFmtId="0" fontId="3" fillId="2" borderId="6" xfId="1" applyNumberFormat="1" applyFont="1" applyFill="1" applyBorder="1" applyAlignment="1" applyProtection="1">
      <alignment horizontal="center" vertical="center" wrapText="1"/>
    </xf>
    <xf numFmtId="0" fontId="3" fillId="2" borderId="6" xfId="1" applyNumberFormat="1" applyFont="1" applyFill="1" applyBorder="1" applyAlignment="1" applyProtection="1">
      <alignment horizontal="center" vertical="center"/>
    </xf>
    <xf numFmtId="0" fontId="18" fillId="2" borderId="6" xfId="3" applyFont="1" applyFill="1" applyBorder="1" applyAlignment="1" applyProtection="1">
      <alignment vertical="center"/>
    </xf>
    <xf numFmtId="0" fontId="3" fillId="2" borderId="6" xfId="1" applyNumberFormat="1" applyFont="1" applyFill="1" applyBorder="1" applyAlignment="1" applyProtection="1">
      <alignment horizontal="right" vertical="center"/>
    </xf>
    <xf numFmtId="1" fontId="3" fillId="2" borderId="6" xfId="1" applyNumberFormat="1" applyFont="1" applyFill="1" applyBorder="1" applyAlignment="1" applyProtection="1">
      <alignment horizontal="center" vertical="center"/>
    </xf>
    <xf numFmtId="41" fontId="12" fillId="0" borderId="0" xfId="2" applyNumberFormat="1" applyFont="1" applyBorder="1" applyAlignment="1">
      <alignment horizontal="center" vertical="center" wrapText="1"/>
    </xf>
    <xf numFmtId="41" fontId="12" fillId="0" borderId="0" xfId="2" applyNumberFormat="1" applyFont="1" applyBorder="1" applyAlignment="1">
      <alignment horizontal="center" wrapText="1"/>
    </xf>
    <xf numFmtId="41" fontId="8" fillId="0" borderId="0" xfId="2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2" borderId="7" xfId="1" applyFont="1" applyFill="1" applyBorder="1" applyAlignment="1" applyProtection="1">
      <alignment vertical="center"/>
    </xf>
    <xf numFmtId="0" fontId="11" fillId="2" borderId="6" xfId="1" applyFont="1" applyFill="1" applyBorder="1" applyAlignment="1" applyProtection="1">
      <alignment vertical="center"/>
    </xf>
    <xf numFmtId="9" fontId="17" fillId="0" borderId="8" xfId="8" applyFont="1" applyFill="1" applyBorder="1" applyAlignment="1" applyProtection="1">
      <alignment horizontal="center" vertical="center"/>
    </xf>
    <xf numFmtId="3" fontId="17" fillId="2" borderId="9" xfId="6" applyNumberFormat="1" applyFont="1" applyFill="1" applyBorder="1" applyAlignment="1" applyProtection="1">
      <alignment horizontal="center" vertical="center"/>
    </xf>
    <xf numFmtId="165" fontId="20" fillId="5" borderId="0" xfId="10" applyNumberFormat="1" applyFont="1" applyFill="1" applyBorder="1" applyAlignment="1" applyProtection="1">
      <alignment horizontal="center" vertical="center"/>
    </xf>
    <xf numFmtId="9" fontId="17" fillId="0" borderId="11" xfId="8" applyFont="1" applyFill="1" applyBorder="1" applyAlignment="1" applyProtection="1">
      <alignment horizontal="center" vertical="center"/>
    </xf>
    <xf numFmtId="9" fontId="17" fillId="0" borderId="12" xfId="8" applyFont="1" applyFill="1" applyBorder="1" applyAlignment="1" applyProtection="1">
      <alignment horizontal="center" vertical="center"/>
    </xf>
    <xf numFmtId="3" fontId="17" fillId="2" borderId="13" xfId="6" applyNumberFormat="1" applyFont="1" applyFill="1" applyBorder="1" applyAlignment="1" applyProtection="1">
      <alignment horizontal="center" vertical="center"/>
    </xf>
    <xf numFmtId="3" fontId="17" fillId="2" borderId="14" xfId="6" applyNumberFormat="1" applyFont="1" applyFill="1" applyBorder="1" applyAlignment="1" applyProtection="1">
      <alignment horizontal="center" vertical="center"/>
    </xf>
    <xf numFmtId="0" fontId="25" fillId="2" borderId="16" xfId="6" applyFont="1" applyFill="1" applyBorder="1" applyAlignment="1">
      <alignment horizontal="left" vertical="center" wrapText="1"/>
    </xf>
    <xf numFmtId="3" fontId="26" fillId="2" borderId="17" xfId="6" applyNumberFormat="1" applyFont="1" applyFill="1" applyBorder="1" applyAlignment="1">
      <alignment horizontal="left" vertical="center" wrapText="1"/>
    </xf>
    <xf numFmtId="3" fontId="17" fillId="0" borderId="15" xfId="10" applyNumberFormat="1" applyFont="1" applyFill="1" applyBorder="1" applyAlignment="1" applyProtection="1">
      <alignment horizontal="center" vertical="center"/>
    </xf>
    <xf numFmtId="3" fontId="17" fillId="2" borderId="18" xfId="6" applyNumberFormat="1" applyFont="1" applyFill="1" applyBorder="1" applyAlignment="1" applyProtection="1">
      <alignment horizontal="center" vertical="center"/>
    </xf>
    <xf numFmtId="9" fontId="17" fillId="0" borderId="20" xfId="8" applyFont="1" applyFill="1" applyBorder="1" applyAlignment="1" applyProtection="1">
      <alignment horizontal="center" vertical="center"/>
    </xf>
    <xf numFmtId="3" fontId="17" fillId="2" borderId="21" xfId="6" applyNumberFormat="1" applyFont="1" applyFill="1" applyBorder="1" applyAlignment="1" applyProtection="1">
      <alignment horizontal="center" vertical="center"/>
    </xf>
    <xf numFmtId="3" fontId="17" fillId="2" borderId="22" xfId="6" applyNumberFormat="1" applyFont="1" applyFill="1" applyBorder="1" applyAlignment="1" applyProtection="1">
      <alignment horizontal="center" vertical="center"/>
    </xf>
    <xf numFmtId="0" fontId="26" fillId="2" borderId="16" xfId="6" applyFont="1" applyFill="1" applyBorder="1" applyAlignment="1" applyProtection="1">
      <alignment horizontal="center" vertical="center" wrapText="1"/>
    </xf>
    <xf numFmtId="0" fontId="25" fillId="2" borderId="24" xfId="6" applyFont="1" applyFill="1" applyBorder="1" applyAlignment="1">
      <alignment horizontal="left" vertical="center" wrapText="1"/>
    </xf>
    <xf numFmtId="9" fontId="17" fillId="0" borderId="25" xfId="8" applyFont="1" applyFill="1" applyBorder="1" applyAlignment="1" applyProtection="1">
      <alignment horizontal="center" vertical="center"/>
    </xf>
    <xf numFmtId="3" fontId="17" fillId="2" borderId="26" xfId="6" applyNumberFormat="1" applyFont="1" applyFill="1" applyBorder="1" applyAlignment="1" applyProtection="1">
      <alignment horizontal="center" vertical="center"/>
    </xf>
    <xf numFmtId="0" fontId="26" fillId="2" borderId="24" xfId="6" applyFont="1" applyFill="1" applyBorder="1" applyAlignment="1">
      <alignment horizontal="left" vertical="center" wrapText="1"/>
    </xf>
    <xf numFmtId="3" fontId="17" fillId="7" borderId="27" xfId="6" applyNumberFormat="1" applyFont="1" applyFill="1" applyBorder="1" applyAlignment="1" applyProtection="1">
      <alignment horizontal="center" vertical="center"/>
    </xf>
    <xf numFmtId="3" fontId="17" fillId="7" borderId="7" xfId="6" applyNumberFormat="1" applyFont="1" applyFill="1" applyBorder="1" applyAlignment="1" applyProtection="1">
      <alignment horizontal="center" vertical="center"/>
    </xf>
    <xf numFmtId="3" fontId="17" fillId="2" borderId="28" xfId="6" applyNumberFormat="1" applyFont="1" applyFill="1" applyBorder="1" applyAlignment="1" applyProtection="1">
      <alignment horizontal="center" vertical="center"/>
    </xf>
    <xf numFmtId="9" fontId="17" fillId="0" borderId="29" xfId="8" applyFont="1" applyFill="1" applyBorder="1" applyAlignment="1" applyProtection="1">
      <alignment horizontal="center" vertical="center"/>
    </xf>
    <xf numFmtId="9" fontId="17" fillId="0" borderId="30" xfId="8" applyFont="1" applyFill="1" applyBorder="1" applyAlignment="1" applyProtection="1">
      <alignment horizontal="center" vertical="center"/>
    </xf>
    <xf numFmtId="3" fontId="24" fillId="0" borderId="19" xfId="10" applyNumberFormat="1" applyFont="1" applyFill="1" applyBorder="1" applyAlignment="1" applyProtection="1">
      <alignment horizontal="center" vertical="center"/>
    </xf>
    <xf numFmtId="41" fontId="12" fillId="0" borderId="31" xfId="2" applyNumberFormat="1" applyFont="1" applyBorder="1" applyAlignment="1">
      <alignment horizontal="center" vertical="center" wrapText="1"/>
    </xf>
    <xf numFmtId="41" fontId="12" fillId="0" borderId="32" xfId="2" applyNumberFormat="1" applyFont="1" applyBorder="1" applyAlignment="1">
      <alignment horizontal="center" vertical="center" wrapText="1"/>
    </xf>
    <xf numFmtId="41" fontId="12" fillId="0" borderId="32" xfId="2" applyNumberFormat="1" applyFont="1" applyBorder="1" applyAlignment="1">
      <alignment horizontal="center" wrapText="1"/>
    </xf>
    <xf numFmtId="41" fontId="12" fillId="0" borderId="33" xfId="2" applyNumberFormat="1" applyFont="1" applyBorder="1" applyAlignment="1">
      <alignment horizontal="center" vertical="center" wrapText="1"/>
    </xf>
    <xf numFmtId="41" fontId="12" fillId="0" borderId="34" xfId="2" applyNumberFormat="1" applyFont="1" applyBorder="1" applyAlignment="1">
      <alignment horizontal="center" vertical="center" wrapText="1"/>
    </xf>
    <xf numFmtId="41" fontId="12" fillId="0" borderId="35" xfId="2" applyNumberFormat="1" applyFont="1" applyBorder="1" applyAlignment="1">
      <alignment horizontal="center" vertical="center" wrapText="1"/>
    </xf>
    <xf numFmtId="9" fontId="17" fillId="0" borderId="11" xfId="8" applyNumberFormat="1" applyFont="1" applyFill="1" applyBorder="1" applyAlignment="1" applyProtection="1">
      <alignment horizontal="center" vertical="center"/>
    </xf>
    <xf numFmtId="1" fontId="4" fillId="0" borderId="6" xfId="1" applyNumberFormat="1" applyFont="1" applyFill="1" applyBorder="1" applyAlignment="1" applyProtection="1">
      <alignment horizontal="center" vertical="center" wrapText="1"/>
      <protection locked="0"/>
    </xf>
    <xf numFmtId="41" fontId="10" fillId="0" borderId="0" xfId="2" applyNumberFormat="1" applyFont="1" applyBorder="1" applyAlignment="1">
      <alignment vertical="center" wrapText="1"/>
    </xf>
    <xf numFmtId="41" fontId="29" fillId="0" borderId="0" xfId="2" applyNumberFormat="1" applyFont="1" applyBorder="1" applyAlignment="1">
      <alignment vertical="center" wrapText="1"/>
    </xf>
    <xf numFmtId="9" fontId="31" fillId="11" borderId="10" xfId="8" applyFont="1" applyFill="1" applyBorder="1" applyAlignment="1" applyProtection="1">
      <alignment horizontal="center" vertical="center"/>
    </xf>
    <xf numFmtId="1" fontId="4" fillId="4" borderId="6" xfId="1" applyNumberFormat="1" applyFont="1" applyFill="1" applyBorder="1" applyAlignment="1" applyProtection="1">
      <alignment horizontal="center" vertical="center" wrapText="1"/>
      <protection locked="0"/>
    </xf>
    <xf numFmtId="0" fontId="4" fillId="12" borderId="6" xfId="1" applyNumberFormat="1" applyFont="1" applyFill="1" applyBorder="1" applyAlignment="1" applyProtection="1">
      <alignment horizontal="center" vertical="center" wrapText="1"/>
      <protection locked="0"/>
    </xf>
    <xf numFmtId="1" fontId="4" fillId="12" borderId="6" xfId="1" applyNumberFormat="1" applyFont="1" applyFill="1" applyBorder="1" applyAlignment="1" applyProtection="1">
      <alignment horizontal="center" vertical="center" wrapText="1"/>
      <protection locked="0"/>
    </xf>
    <xf numFmtId="3" fontId="4" fillId="12" borderId="6" xfId="1" applyNumberFormat="1" applyFont="1" applyFill="1" applyBorder="1" applyAlignment="1" applyProtection="1">
      <alignment horizontal="center" vertical="center" wrapText="1"/>
      <protection locked="0"/>
    </xf>
    <xf numFmtId="0" fontId="4" fillId="13" borderId="6" xfId="1" applyNumberFormat="1" applyFont="1" applyFill="1" applyBorder="1" applyAlignment="1" applyProtection="1">
      <alignment horizontal="center" vertical="center" wrapText="1"/>
      <protection locked="0"/>
    </xf>
    <xf numFmtId="2" fontId="4" fillId="4" borderId="6" xfId="1" applyNumberFormat="1" applyFont="1" applyFill="1" applyBorder="1" applyAlignment="1" applyProtection="1">
      <alignment horizontal="center" vertical="center" wrapText="1"/>
      <protection locked="0"/>
    </xf>
    <xf numFmtId="41" fontId="1" fillId="0" borderId="34" xfId="2" applyNumberFormat="1" applyFont="1" applyBorder="1" applyAlignment="1">
      <alignment horizontal="center" vertical="center" wrapText="1"/>
    </xf>
    <xf numFmtId="41" fontId="7" fillId="0" borderId="34" xfId="2" applyNumberFormat="1" applyFont="1" applyBorder="1" applyAlignment="1">
      <alignment horizontal="center" vertical="center" wrapText="1"/>
    </xf>
    <xf numFmtId="3" fontId="17" fillId="2" borderId="2" xfId="6" applyNumberFormat="1" applyFont="1" applyFill="1" applyBorder="1" applyAlignment="1">
      <alignment horizontal="center" vertical="center"/>
    </xf>
    <xf numFmtId="0" fontId="23" fillId="4" borderId="6" xfId="3" applyFont="1" applyFill="1" applyBorder="1" applyAlignment="1" applyProtection="1">
      <alignment horizontal="center" vertical="center" wrapText="1"/>
    </xf>
    <xf numFmtId="0" fontId="23" fillId="7" borderId="6" xfId="3" applyFont="1" applyFill="1" applyBorder="1" applyAlignment="1" applyProtection="1">
      <alignment horizontal="center" vertical="center" wrapText="1"/>
    </xf>
    <xf numFmtId="0" fontId="23" fillId="2" borderId="6" xfId="3" applyFont="1" applyFill="1" applyBorder="1" applyAlignment="1" applyProtection="1">
      <alignment horizontal="center" vertical="center" wrapText="1"/>
    </xf>
    <xf numFmtId="0" fontId="23" fillId="4" borderId="6" xfId="3" applyFont="1" applyFill="1" applyBorder="1" applyAlignment="1" applyProtection="1">
      <alignment horizontal="center" vertical="center" wrapText="1"/>
    </xf>
    <xf numFmtId="0" fontId="23" fillId="7" borderId="6" xfId="3" applyFont="1" applyFill="1" applyBorder="1" applyAlignment="1" applyProtection="1">
      <alignment horizontal="center" vertical="center" wrapText="1"/>
    </xf>
    <xf numFmtId="0" fontId="23" fillId="4" borderId="6" xfId="3" applyFont="1" applyFill="1" applyBorder="1" applyAlignment="1" applyProtection="1">
      <alignment horizontal="center" vertical="center" wrapText="1"/>
    </xf>
    <xf numFmtId="0" fontId="23" fillId="7" borderId="6" xfId="3" applyFont="1" applyFill="1" applyBorder="1" applyAlignment="1" applyProtection="1">
      <alignment horizontal="center" vertical="center" wrapText="1"/>
    </xf>
    <xf numFmtId="0" fontId="23" fillId="2" borderId="6" xfId="3" applyFont="1" applyFill="1" applyBorder="1" applyAlignment="1" applyProtection="1">
      <alignment horizontal="center" vertical="center" wrapText="1"/>
    </xf>
    <xf numFmtId="168" fontId="4" fillId="4" borderId="6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6" xfId="1" applyNumberFormat="1" applyFont="1" applyFill="1" applyBorder="1" applyAlignment="1" applyProtection="1">
      <alignment horizontal="center" vertical="center"/>
    </xf>
    <xf numFmtId="0" fontId="23" fillId="4" borderId="38" xfId="3" applyFont="1" applyFill="1" applyBorder="1" applyAlignment="1" applyProtection="1">
      <alignment horizontal="center" vertical="center"/>
    </xf>
    <xf numFmtId="0" fontId="23" fillId="4" borderId="23" xfId="3" applyFont="1" applyFill="1" applyBorder="1" applyAlignment="1" applyProtection="1">
      <alignment horizontal="center" vertical="center"/>
    </xf>
    <xf numFmtId="0" fontId="23" fillId="4" borderId="38" xfId="3" applyFont="1" applyFill="1" applyBorder="1" applyAlignment="1" applyProtection="1">
      <alignment horizontal="left" vertical="center" wrapText="1" shrinkToFit="1"/>
    </xf>
    <xf numFmtId="0" fontId="23" fillId="4" borderId="23" xfId="3" applyFont="1" applyFill="1" applyBorder="1" applyAlignment="1" applyProtection="1">
      <alignment horizontal="left" vertical="center" wrapText="1" shrinkToFit="1"/>
    </xf>
    <xf numFmtId="0" fontId="23" fillId="4" borderId="38" xfId="3" applyFont="1" applyFill="1" applyBorder="1" applyAlignment="1" applyProtection="1">
      <alignment horizontal="center" vertical="center" wrapText="1"/>
    </xf>
    <xf numFmtId="0" fontId="23" fillId="4" borderId="23" xfId="3" applyFont="1" applyFill="1" applyBorder="1" applyAlignment="1" applyProtection="1">
      <alignment horizontal="center" vertical="center" wrapText="1"/>
    </xf>
    <xf numFmtId="2" fontId="5" fillId="9" borderId="6" xfId="7" applyNumberFormat="1" applyFont="1" applyFill="1" applyBorder="1" applyAlignment="1" applyProtection="1">
      <alignment horizontal="center" vertical="center"/>
    </xf>
    <xf numFmtId="9" fontId="4" fillId="4" borderId="38" xfId="8" quotePrefix="1" applyNumberFormat="1" applyFont="1" applyFill="1" applyBorder="1" applyAlignment="1" applyProtection="1">
      <alignment horizontal="center" vertical="center" wrapText="1"/>
    </xf>
    <xf numFmtId="9" fontId="4" fillId="4" borderId="23" xfId="8" quotePrefix="1" applyNumberFormat="1" applyFont="1" applyFill="1" applyBorder="1" applyAlignment="1" applyProtection="1">
      <alignment horizontal="center" vertical="center" wrapText="1"/>
    </xf>
    <xf numFmtId="9" fontId="33" fillId="4" borderId="38" xfId="8" applyNumberFormat="1" applyFont="1" applyFill="1" applyBorder="1" applyAlignment="1" applyProtection="1">
      <alignment horizontal="center" vertical="center" wrapText="1"/>
    </xf>
    <xf numFmtId="9" fontId="33" fillId="4" borderId="23" xfId="8" applyNumberFormat="1" applyFont="1" applyFill="1" applyBorder="1" applyAlignment="1" applyProtection="1">
      <alignment horizontal="center" vertical="center" wrapText="1"/>
    </xf>
    <xf numFmtId="168" fontId="5" fillId="9" borderId="6" xfId="7" applyNumberFormat="1" applyFont="1" applyFill="1" applyBorder="1" applyAlignment="1" applyProtection="1">
      <alignment horizontal="center" vertical="center"/>
    </xf>
    <xf numFmtId="0" fontId="18" fillId="4" borderId="38" xfId="3" applyFont="1" applyFill="1" applyBorder="1" applyAlignment="1" applyProtection="1">
      <alignment horizontal="center" vertical="center" wrapText="1" shrinkToFit="1"/>
    </xf>
    <xf numFmtId="0" fontId="18" fillId="4" borderId="23" xfId="3" applyFont="1" applyFill="1" applyBorder="1" applyAlignment="1" applyProtection="1">
      <alignment horizontal="center" vertical="center" wrapText="1" shrinkToFit="1"/>
    </xf>
    <xf numFmtId="3" fontId="6" fillId="0" borderId="6" xfId="1" applyNumberFormat="1" applyFont="1" applyFill="1" applyBorder="1" applyAlignment="1" applyProtection="1">
      <alignment horizontal="center" vertical="center"/>
    </xf>
    <xf numFmtId="9" fontId="4" fillId="0" borderId="38" xfId="8" quotePrefix="1" applyNumberFormat="1" applyFont="1" applyFill="1" applyBorder="1" applyAlignment="1" applyProtection="1">
      <alignment horizontal="center" vertical="center" wrapText="1"/>
    </xf>
    <xf numFmtId="9" fontId="4" fillId="0" borderId="23" xfId="8" quotePrefix="1" applyNumberFormat="1" applyFont="1" applyFill="1" applyBorder="1" applyAlignment="1" applyProtection="1">
      <alignment horizontal="center" vertical="center" wrapText="1"/>
    </xf>
    <xf numFmtId="0" fontId="33" fillId="7" borderId="38" xfId="7" applyNumberFormat="1" applyFont="1" applyFill="1" applyBorder="1" applyAlignment="1" applyProtection="1">
      <alignment horizontal="center" vertical="center" wrapText="1"/>
    </xf>
    <xf numFmtId="0" fontId="33" fillId="7" borderId="23" xfId="7" applyNumberFormat="1" applyFont="1" applyFill="1" applyBorder="1" applyAlignment="1" applyProtection="1">
      <alignment horizontal="center" vertical="center" wrapText="1"/>
    </xf>
    <xf numFmtId="0" fontId="23" fillId="7" borderId="38" xfId="3" applyFont="1" applyFill="1" applyBorder="1" applyAlignment="1" applyProtection="1">
      <alignment horizontal="center" vertical="center"/>
    </xf>
    <xf numFmtId="0" fontId="23" fillId="7" borderId="23" xfId="3" applyFont="1" applyFill="1" applyBorder="1" applyAlignment="1" applyProtection="1">
      <alignment horizontal="center" vertical="center"/>
    </xf>
    <xf numFmtId="0" fontId="23" fillId="7" borderId="38" xfId="3" applyFont="1" applyFill="1" applyBorder="1" applyAlignment="1" applyProtection="1">
      <alignment horizontal="left" vertical="center" wrapText="1" shrinkToFit="1"/>
    </xf>
    <xf numFmtId="0" fontId="23" fillId="7" borderId="23" xfId="3" applyFont="1" applyFill="1" applyBorder="1" applyAlignment="1" applyProtection="1">
      <alignment horizontal="left" vertical="center" wrapText="1" shrinkToFit="1"/>
    </xf>
    <xf numFmtId="0" fontId="23" fillId="7" borderId="38" xfId="3" applyFont="1" applyFill="1" applyBorder="1" applyAlignment="1" applyProtection="1">
      <alignment horizontal="center" vertical="center" wrapText="1"/>
    </xf>
    <xf numFmtId="0" fontId="23" fillId="7" borderId="23" xfId="3" applyFont="1" applyFill="1" applyBorder="1" applyAlignment="1" applyProtection="1">
      <alignment horizontal="center" vertical="center" wrapText="1"/>
    </xf>
    <xf numFmtId="1" fontId="5" fillId="9" borderId="6" xfId="7" applyNumberFormat="1" applyFont="1" applyFill="1" applyBorder="1" applyAlignment="1" applyProtection="1">
      <alignment horizontal="center" vertical="center"/>
    </xf>
    <xf numFmtId="0" fontId="18" fillId="7" borderId="38" xfId="3" applyFont="1" applyFill="1" applyBorder="1" applyAlignment="1" applyProtection="1">
      <alignment horizontal="center" vertical="center" wrapText="1" shrinkToFit="1"/>
    </xf>
    <xf numFmtId="0" fontId="18" fillId="7" borderId="23" xfId="3" applyFont="1" applyFill="1" applyBorder="1" applyAlignment="1" applyProtection="1">
      <alignment horizontal="center" vertical="center" wrapText="1" shrinkToFit="1"/>
    </xf>
    <xf numFmtId="9" fontId="34" fillId="4" borderId="38" xfId="7" quotePrefix="1" applyNumberFormat="1" applyFont="1" applyFill="1" applyBorder="1" applyAlignment="1" applyProtection="1">
      <alignment horizontal="center" vertical="center" wrapText="1"/>
    </xf>
    <xf numFmtId="9" fontId="34" fillId="4" borderId="23" xfId="7" quotePrefix="1" applyNumberFormat="1" applyFont="1" applyFill="1" applyBorder="1" applyAlignment="1" applyProtection="1">
      <alignment horizontal="center" vertical="center" wrapText="1"/>
    </xf>
    <xf numFmtId="0" fontId="23" fillId="4" borderId="6" xfId="3" applyFont="1" applyFill="1" applyBorder="1" applyAlignment="1" applyProtection="1">
      <alignment horizontal="center" vertical="center" wrapText="1"/>
    </xf>
    <xf numFmtId="3" fontId="6" fillId="7" borderId="6" xfId="1" applyNumberFormat="1" applyFont="1" applyFill="1" applyBorder="1" applyAlignment="1" applyProtection="1">
      <alignment horizontal="center" vertical="center"/>
    </xf>
    <xf numFmtId="9" fontId="5" fillId="7" borderId="38" xfId="8" applyNumberFormat="1" applyFont="1" applyFill="1" applyBorder="1" applyAlignment="1" applyProtection="1">
      <alignment horizontal="center" vertical="center" wrapText="1"/>
    </xf>
    <xf numFmtId="9" fontId="5" fillId="7" borderId="23" xfId="8" applyNumberFormat="1" applyFont="1" applyFill="1" applyBorder="1" applyAlignment="1" applyProtection="1">
      <alignment horizontal="center" vertical="center" wrapText="1"/>
    </xf>
    <xf numFmtId="9" fontId="5" fillId="9" borderId="6" xfId="7" applyNumberFormat="1" applyFont="1" applyFill="1" applyBorder="1" applyAlignment="1" applyProtection="1">
      <alignment horizontal="center" vertical="center"/>
    </xf>
    <xf numFmtId="9" fontId="4" fillId="7" borderId="38" xfId="8" applyNumberFormat="1" applyFont="1" applyFill="1" applyBorder="1" applyAlignment="1" applyProtection="1">
      <alignment horizontal="center" vertical="center" wrapText="1"/>
    </xf>
    <xf numFmtId="9" fontId="4" fillId="7" borderId="23" xfId="8" applyNumberFormat="1" applyFont="1" applyFill="1" applyBorder="1" applyAlignment="1" applyProtection="1">
      <alignment horizontal="center" vertical="center" wrapText="1"/>
    </xf>
    <xf numFmtId="9" fontId="33" fillId="7" borderId="38" xfId="8" applyNumberFormat="1" applyFont="1" applyFill="1" applyBorder="1" applyAlignment="1" applyProtection="1">
      <alignment horizontal="center" vertical="center" wrapText="1"/>
    </xf>
    <xf numFmtId="9" fontId="33" fillId="7" borderId="23" xfId="8" applyNumberFormat="1" applyFont="1" applyFill="1" applyBorder="1" applyAlignment="1" applyProtection="1">
      <alignment horizontal="center" vertical="center" wrapText="1"/>
    </xf>
    <xf numFmtId="10" fontId="5" fillId="9" borderId="6" xfId="7" applyNumberFormat="1" applyFont="1" applyFill="1" applyBorder="1" applyAlignment="1" applyProtection="1">
      <alignment horizontal="center" vertical="center"/>
    </xf>
    <xf numFmtId="3" fontId="6" fillId="4" borderId="38" xfId="1" applyNumberFormat="1" applyFont="1" applyFill="1" applyBorder="1" applyAlignment="1" applyProtection="1">
      <alignment horizontal="center" vertical="center"/>
    </xf>
    <xf numFmtId="3" fontId="6" fillId="4" borderId="23" xfId="1" applyNumberFormat="1" applyFont="1" applyFill="1" applyBorder="1" applyAlignment="1" applyProtection="1">
      <alignment horizontal="center" vertical="center"/>
    </xf>
    <xf numFmtId="0" fontId="23" fillId="7" borderId="6" xfId="3" applyFont="1" applyFill="1" applyBorder="1" applyAlignment="1" applyProtection="1">
      <alignment horizontal="center" vertical="center" wrapText="1"/>
    </xf>
    <xf numFmtId="9" fontId="5" fillId="9" borderId="38" xfId="7" applyNumberFormat="1" applyFont="1" applyFill="1" applyBorder="1" applyAlignment="1" applyProtection="1">
      <alignment horizontal="center" vertical="center"/>
    </xf>
    <xf numFmtId="9" fontId="5" fillId="9" borderId="23" xfId="7" applyNumberFormat="1" applyFont="1" applyFill="1" applyBorder="1" applyAlignment="1" applyProtection="1">
      <alignment horizontal="center" vertical="center"/>
    </xf>
    <xf numFmtId="9" fontId="4" fillId="4" borderId="38" xfId="8" applyNumberFormat="1" applyFont="1" applyFill="1" applyBorder="1" applyAlignment="1" applyProtection="1">
      <alignment horizontal="center" vertical="center" wrapText="1"/>
    </xf>
    <xf numFmtId="9" fontId="4" fillId="4" borderId="23" xfId="8" applyNumberFormat="1" applyFont="1" applyFill="1" applyBorder="1" applyAlignment="1" applyProtection="1">
      <alignment horizontal="center" vertical="center" wrapText="1"/>
    </xf>
    <xf numFmtId="166" fontId="5" fillId="9" borderId="6" xfId="7" applyNumberFormat="1" applyFont="1" applyFill="1" applyBorder="1" applyAlignment="1" applyProtection="1">
      <alignment horizontal="center" vertical="center"/>
    </xf>
    <xf numFmtId="9" fontId="5" fillId="0" borderId="38" xfId="8" applyNumberFormat="1" applyFont="1" applyFill="1" applyBorder="1" applyAlignment="1" applyProtection="1">
      <alignment horizontal="center" vertical="center" wrapText="1"/>
    </xf>
    <xf numFmtId="9" fontId="5" fillId="0" borderId="23" xfId="8" applyNumberFormat="1" applyFont="1" applyFill="1" applyBorder="1" applyAlignment="1" applyProtection="1">
      <alignment horizontal="center" vertical="center" wrapText="1"/>
    </xf>
    <xf numFmtId="3" fontId="1" fillId="4" borderId="6" xfId="1" applyNumberFormat="1" applyFont="1" applyFill="1" applyBorder="1" applyAlignment="1" applyProtection="1">
      <alignment horizontal="center" vertical="center"/>
    </xf>
    <xf numFmtId="2" fontId="5" fillId="9" borderId="6" xfId="12" applyNumberFormat="1" applyFont="1" applyFill="1" applyBorder="1" applyAlignment="1" applyProtection="1">
      <alignment horizontal="center" vertical="center"/>
    </xf>
    <xf numFmtId="0" fontId="3" fillId="2" borderId="38" xfId="1" applyFont="1" applyFill="1" applyBorder="1" applyAlignment="1" applyProtection="1">
      <alignment horizontal="center" vertical="center"/>
    </xf>
    <xf numFmtId="0" fontId="3" fillId="2" borderId="23" xfId="1" applyFont="1" applyFill="1" applyBorder="1" applyAlignment="1" applyProtection="1">
      <alignment horizontal="center" vertical="center"/>
    </xf>
    <xf numFmtId="0" fontId="23" fillId="2" borderId="38" xfId="3" applyFont="1" applyFill="1" applyBorder="1" applyAlignment="1" applyProtection="1">
      <alignment horizontal="center" vertical="center"/>
    </xf>
    <xf numFmtId="0" fontId="23" fillId="2" borderId="23" xfId="3" applyFont="1" applyFill="1" applyBorder="1" applyAlignment="1" applyProtection="1">
      <alignment horizontal="center" vertical="center"/>
    </xf>
    <xf numFmtId="0" fontId="22" fillId="4" borderId="6" xfId="0" applyFont="1" applyFill="1" applyBorder="1" applyAlignment="1">
      <alignment horizontal="center" vertical="center" wrapText="1"/>
    </xf>
    <xf numFmtId="9" fontId="33" fillId="0" borderId="38" xfId="8" applyNumberFormat="1" applyFont="1" applyFill="1" applyBorder="1" applyAlignment="1" applyProtection="1">
      <alignment horizontal="center" vertical="center" wrapText="1"/>
    </xf>
    <xf numFmtId="9" fontId="33" fillId="0" borderId="23" xfId="8" applyNumberFormat="1" applyFont="1" applyFill="1" applyBorder="1" applyAlignment="1" applyProtection="1">
      <alignment horizontal="center" vertical="center" wrapText="1"/>
    </xf>
    <xf numFmtId="0" fontId="3" fillId="2" borderId="39" xfId="1" applyFont="1" applyFill="1" applyBorder="1" applyAlignment="1" applyProtection="1">
      <alignment horizontal="center" vertical="center"/>
    </xf>
    <xf numFmtId="0" fontId="3" fillId="2" borderId="40" xfId="1" applyFont="1" applyFill="1" applyBorder="1" applyAlignment="1" applyProtection="1">
      <alignment horizontal="center" vertical="center"/>
    </xf>
    <xf numFmtId="0" fontId="3" fillId="2" borderId="29" xfId="1" applyFont="1" applyFill="1" applyBorder="1" applyAlignment="1" applyProtection="1">
      <alignment horizontal="center" vertical="center"/>
    </xf>
    <xf numFmtId="0" fontId="3" fillId="2" borderId="27" xfId="1" applyFont="1" applyFill="1" applyBorder="1" applyAlignment="1" applyProtection="1">
      <alignment horizontal="center" vertical="center"/>
    </xf>
    <xf numFmtId="49" fontId="3" fillId="2" borderId="11" xfId="1" applyNumberFormat="1" applyFont="1" applyFill="1" applyBorder="1" applyAlignment="1" applyProtection="1">
      <alignment horizontal="center" vertical="center"/>
    </xf>
    <xf numFmtId="49" fontId="3" fillId="2" borderId="36" xfId="1" applyNumberFormat="1" applyFont="1" applyFill="1" applyBorder="1" applyAlignment="1" applyProtection="1">
      <alignment horizontal="center" vertical="center"/>
    </xf>
    <xf numFmtId="49" fontId="3" fillId="2" borderId="7" xfId="1" applyNumberFormat="1" applyFont="1" applyFill="1" applyBorder="1" applyAlignment="1" applyProtection="1">
      <alignment horizontal="center" vertical="center"/>
    </xf>
    <xf numFmtId="49" fontId="3" fillId="2" borderId="6" xfId="1" applyNumberFormat="1" applyFont="1" applyFill="1" applyBorder="1" applyAlignment="1" applyProtection="1">
      <alignment horizontal="center" vertical="center"/>
    </xf>
    <xf numFmtId="41" fontId="10" fillId="0" borderId="0" xfId="2" applyNumberFormat="1" applyFont="1" applyBorder="1" applyAlignment="1">
      <alignment horizontal="center" vertical="center" wrapText="1"/>
    </xf>
    <xf numFmtId="41" fontId="9" fillId="0" borderId="0" xfId="2" applyNumberFormat="1" applyFont="1" applyBorder="1" applyAlignment="1">
      <alignment horizontal="center" vertical="center" wrapText="1"/>
    </xf>
    <xf numFmtId="0" fontId="28" fillId="8" borderId="0" xfId="0" applyFont="1" applyFill="1" applyBorder="1" applyAlignment="1">
      <alignment horizontal="center" vertical="center" wrapText="1"/>
    </xf>
    <xf numFmtId="0" fontId="27" fillId="8" borderId="0" xfId="0" applyFont="1" applyFill="1" applyBorder="1" applyAlignment="1">
      <alignment horizontal="center" vertical="center" wrapText="1"/>
    </xf>
    <xf numFmtId="0" fontId="29" fillId="10" borderId="11" xfId="6" applyFont="1" applyFill="1" applyBorder="1" applyAlignment="1" applyProtection="1">
      <alignment horizontal="center" vertical="center" wrapText="1"/>
    </xf>
    <xf numFmtId="0" fontId="29" fillId="10" borderId="36" xfId="6" applyFont="1" applyFill="1" applyBorder="1" applyAlignment="1" applyProtection="1">
      <alignment horizontal="center" vertical="center" wrapText="1"/>
    </xf>
    <xf numFmtId="0" fontId="29" fillId="10" borderId="7" xfId="6" applyFont="1" applyFill="1" applyBorder="1" applyAlignment="1" applyProtection="1">
      <alignment horizontal="center" vertical="center" wrapText="1"/>
    </xf>
    <xf numFmtId="49" fontId="5" fillId="4" borderId="38" xfId="8" quotePrefix="1" applyNumberFormat="1" applyFont="1" applyFill="1" applyBorder="1" applyAlignment="1" applyProtection="1">
      <alignment horizontal="center" vertical="center" wrapText="1"/>
    </xf>
    <xf numFmtId="49" fontId="5" fillId="4" borderId="23" xfId="8" quotePrefix="1" applyNumberFormat="1" applyFont="1" applyFill="1" applyBorder="1" applyAlignment="1" applyProtection="1">
      <alignment horizontal="center" vertical="center" wrapText="1"/>
    </xf>
    <xf numFmtId="166" fontId="4" fillId="4" borderId="38" xfId="7" quotePrefix="1" applyNumberFormat="1" applyFont="1" applyFill="1" applyBorder="1" applyAlignment="1" applyProtection="1">
      <alignment horizontal="center" vertical="center" wrapText="1"/>
    </xf>
    <xf numFmtId="166" fontId="4" fillId="4" borderId="23" xfId="7" quotePrefix="1" applyNumberFormat="1" applyFont="1" applyFill="1" applyBorder="1" applyAlignment="1" applyProtection="1">
      <alignment horizontal="center" vertical="center" wrapText="1"/>
    </xf>
    <xf numFmtId="49" fontId="5" fillId="0" borderId="38" xfId="8" quotePrefix="1" applyNumberFormat="1" applyFont="1" applyFill="1" applyBorder="1" applyAlignment="1" applyProtection="1">
      <alignment horizontal="center" vertical="center" wrapText="1"/>
    </xf>
    <xf numFmtId="49" fontId="5" fillId="0" borderId="23" xfId="8" quotePrefix="1" applyNumberFormat="1" applyFont="1" applyFill="1" applyBorder="1" applyAlignment="1" applyProtection="1">
      <alignment horizontal="center" vertical="center" wrapText="1"/>
    </xf>
    <xf numFmtId="168" fontId="33" fillId="0" borderId="38" xfId="7" quotePrefix="1" applyNumberFormat="1" applyFont="1" applyFill="1" applyBorder="1" applyAlignment="1" applyProtection="1">
      <alignment horizontal="center" vertical="center" wrapText="1"/>
    </xf>
    <xf numFmtId="168" fontId="33" fillId="0" borderId="23" xfId="7" quotePrefix="1" applyNumberFormat="1" applyFont="1" applyFill="1" applyBorder="1" applyAlignment="1" applyProtection="1">
      <alignment horizontal="center" vertical="center" wrapText="1"/>
    </xf>
    <xf numFmtId="168" fontId="33" fillId="4" borderId="38" xfId="7" quotePrefix="1" applyNumberFormat="1" applyFont="1" applyFill="1" applyBorder="1" applyAlignment="1" applyProtection="1">
      <alignment horizontal="center" vertical="center" wrapText="1"/>
    </xf>
    <xf numFmtId="168" fontId="33" fillId="4" borderId="23" xfId="7" quotePrefix="1" applyNumberFormat="1" applyFont="1" applyFill="1" applyBorder="1" applyAlignment="1" applyProtection="1">
      <alignment horizontal="center" vertical="center" wrapText="1"/>
    </xf>
    <xf numFmtId="166" fontId="4" fillId="0" borderId="38" xfId="7" quotePrefix="1" applyNumberFormat="1" applyFont="1" applyFill="1" applyBorder="1" applyAlignment="1" applyProtection="1">
      <alignment horizontal="center" vertical="center" wrapText="1"/>
    </xf>
    <xf numFmtId="166" fontId="4" fillId="0" borderId="23" xfId="7" quotePrefix="1" applyNumberFormat="1" applyFont="1" applyFill="1" applyBorder="1" applyAlignment="1" applyProtection="1">
      <alignment horizontal="center" vertical="center" wrapText="1"/>
    </xf>
    <xf numFmtId="9" fontId="4" fillId="4" borderId="38" xfId="7" applyNumberFormat="1" applyFont="1" applyFill="1" applyBorder="1" applyAlignment="1" applyProtection="1">
      <alignment horizontal="center" vertical="center" wrapText="1"/>
    </xf>
    <xf numFmtId="9" fontId="4" fillId="4" borderId="23" xfId="7" applyNumberFormat="1" applyFont="1" applyFill="1" applyBorder="1" applyAlignment="1" applyProtection="1">
      <alignment horizontal="center" vertical="center" wrapText="1"/>
    </xf>
    <xf numFmtId="9" fontId="5" fillId="9" borderId="6" xfId="12" applyNumberFormat="1" applyFont="1" applyFill="1" applyBorder="1" applyAlignment="1" applyProtection="1">
      <alignment horizontal="center" vertical="center"/>
    </xf>
    <xf numFmtId="9" fontId="4" fillId="7" borderId="38" xfId="7" applyNumberFormat="1" applyFont="1" applyFill="1" applyBorder="1" applyAlignment="1" applyProtection="1">
      <alignment horizontal="center" vertical="center" wrapText="1"/>
    </xf>
    <xf numFmtId="9" fontId="4" fillId="7" borderId="23" xfId="7" applyNumberFormat="1" applyFont="1" applyFill="1" applyBorder="1" applyAlignment="1" applyProtection="1">
      <alignment horizontal="center" vertical="center" wrapText="1"/>
    </xf>
    <xf numFmtId="0" fontId="23" fillId="0" borderId="38" xfId="3" applyFont="1" applyFill="1" applyBorder="1" applyAlignment="1" applyProtection="1">
      <alignment horizontal="center" vertical="center"/>
    </xf>
    <xf numFmtId="0" fontId="23" fillId="0" borderId="23" xfId="3" applyFont="1" applyFill="1" applyBorder="1" applyAlignment="1" applyProtection="1">
      <alignment horizontal="center" vertical="center"/>
    </xf>
    <xf numFmtId="0" fontId="23" fillId="0" borderId="38" xfId="3" applyFont="1" applyFill="1" applyBorder="1" applyAlignment="1" applyProtection="1">
      <alignment vertical="center" wrapText="1" shrinkToFit="1"/>
    </xf>
    <xf numFmtId="0" fontId="23" fillId="0" borderId="23" xfId="3" applyFont="1" applyFill="1" applyBorder="1" applyAlignment="1" applyProtection="1">
      <alignment vertical="center" wrapText="1" shrinkToFit="1"/>
    </xf>
    <xf numFmtId="0" fontId="18" fillId="0" borderId="38" xfId="3" applyFont="1" applyFill="1" applyBorder="1" applyAlignment="1" applyProtection="1">
      <alignment horizontal="center" vertical="center" wrapText="1" shrinkToFit="1"/>
    </xf>
    <xf numFmtId="0" fontId="18" fillId="0" borderId="23" xfId="3" applyFont="1" applyFill="1" applyBorder="1" applyAlignment="1" applyProtection="1">
      <alignment horizontal="center" vertical="center" wrapText="1" shrinkToFit="1"/>
    </xf>
    <xf numFmtId="0" fontId="18" fillId="2" borderId="38" xfId="3" applyFont="1" applyFill="1" applyBorder="1" applyAlignment="1" applyProtection="1">
      <alignment horizontal="center" vertical="center" wrapText="1" shrinkToFit="1"/>
    </xf>
    <xf numFmtId="0" fontId="18" fillId="2" borderId="23" xfId="3" applyFont="1" applyFill="1" applyBorder="1" applyAlignment="1" applyProtection="1">
      <alignment horizontal="center" vertical="center" wrapText="1" shrinkToFit="1"/>
    </xf>
    <xf numFmtId="0" fontId="18" fillId="0" borderId="38" xfId="3" applyFont="1" applyFill="1" applyBorder="1" applyAlignment="1" applyProtection="1">
      <alignment horizontal="justify" vertical="center" wrapText="1" shrinkToFit="1"/>
    </xf>
    <xf numFmtId="0" fontId="18" fillId="0" borderId="23" xfId="3" applyFont="1" applyFill="1" applyBorder="1" applyAlignment="1" applyProtection="1">
      <alignment horizontal="justify" vertical="center" wrapText="1" shrinkToFit="1"/>
    </xf>
    <xf numFmtId="0" fontId="23" fillId="0" borderId="38" xfId="3" applyFont="1" applyFill="1" applyBorder="1" applyAlignment="1" applyProtection="1">
      <alignment horizontal="left" vertical="center" wrapText="1" shrinkToFit="1"/>
    </xf>
    <xf numFmtId="0" fontId="23" fillId="0" borderId="23" xfId="3" applyFont="1" applyFill="1" applyBorder="1" applyAlignment="1" applyProtection="1">
      <alignment horizontal="left" vertical="center" wrapText="1" shrinkToFit="1"/>
    </xf>
    <xf numFmtId="0" fontId="23" fillId="2" borderId="38" xfId="3" applyFont="1" applyFill="1" applyBorder="1" applyAlignment="1" applyProtection="1">
      <alignment horizontal="left" vertical="center" wrapText="1" shrinkToFit="1"/>
    </xf>
    <xf numFmtId="0" fontId="23" fillId="2" borderId="23" xfId="3" applyFont="1" applyFill="1" applyBorder="1" applyAlignment="1" applyProtection="1">
      <alignment horizontal="left" vertical="center" wrapText="1" shrinkToFit="1"/>
    </xf>
    <xf numFmtId="0" fontId="23" fillId="2" borderId="6" xfId="3" applyFont="1" applyFill="1" applyBorder="1" applyAlignment="1" applyProtection="1">
      <alignment horizontal="center" vertical="center" wrapText="1"/>
    </xf>
    <xf numFmtId="9" fontId="4" fillId="0" borderId="38" xfId="8" applyNumberFormat="1" applyFont="1" applyFill="1" applyBorder="1" applyAlignment="1" applyProtection="1">
      <alignment horizontal="center" vertical="center" wrapText="1"/>
    </xf>
    <xf numFmtId="9" fontId="4" fillId="0" borderId="23" xfId="8" applyNumberFormat="1" applyFont="1" applyFill="1" applyBorder="1" applyAlignment="1" applyProtection="1">
      <alignment horizontal="center" vertical="center" wrapText="1"/>
    </xf>
    <xf numFmtId="9" fontId="4" fillId="0" borderId="38" xfId="7" applyNumberFormat="1" applyFont="1" applyFill="1" applyBorder="1" applyAlignment="1" applyProtection="1">
      <alignment horizontal="center" vertical="center" wrapText="1"/>
    </xf>
    <xf numFmtId="9" fontId="4" fillId="0" borderId="23" xfId="7" applyNumberFormat="1" applyFont="1" applyFill="1" applyBorder="1" applyAlignment="1" applyProtection="1">
      <alignment horizontal="center" vertical="center" wrapText="1"/>
    </xf>
    <xf numFmtId="3" fontId="6" fillId="0" borderId="38" xfId="1" applyNumberFormat="1" applyFont="1" applyFill="1" applyBorder="1" applyAlignment="1" applyProtection="1">
      <alignment horizontal="center" vertical="center"/>
    </xf>
    <xf numFmtId="3" fontId="6" fillId="0" borderId="23" xfId="1" applyNumberFormat="1" applyFont="1" applyFill="1" applyBorder="1" applyAlignment="1" applyProtection="1">
      <alignment horizontal="center" vertical="center"/>
    </xf>
    <xf numFmtId="10" fontId="5" fillId="9" borderId="6" xfId="12" applyNumberFormat="1" applyFont="1" applyFill="1" applyBorder="1" applyAlignment="1" applyProtection="1">
      <alignment horizontal="center" vertical="center"/>
    </xf>
    <xf numFmtId="0" fontId="35" fillId="7" borderId="6" xfId="3" applyFont="1" applyFill="1" applyBorder="1" applyAlignment="1" applyProtection="1">
      <alignment horizontal="center" vertical="center" wrapText="1"/>
    </xf>
    <xf numFmtId="0" fontId="11" fillId="2" borderId="6" xfId="1" applyFont="1" applyFill="1" applyBorder="1" applyAlignment="1" applyProtection="1">
      <alignment horizontal="right" vertical="center"/>
    </xf>
    <xf numFmtId="0" fontId="11" fillId="2" borderId="11" xfId="1" applyFont="1" applyFill="1" applyBorder="1" applyAlignment="1" applyProtection="1">
      <alignment horizontal="right" vertical="center"/>
    </xf>
    <xf numFmtId="0" fontId="11" fillId="2" borderId="36" xfId="1" applyFont="1" applyFill="1" applyBorder="1" applyAlignment="1" applyProtection="1">
      <alignment horizontal="right" vertical="center"/>
    </xf>
    <xf numFmtId="0" fontId="3" fillId="2" borderId="6" xfId="1" applyFont="1" applyFill="1" applyBorder="1" applyAlignment="1" applyProtection="1">
      <alignment horizontal="right" vertical="center"/>
    </xf>
    <xf numFmtId="9" fontId="3" fillId="4" borderId="38" xfId="7" quotePrefix="1" applyNumberFormat="1" applyFont="1" applyFill="1" applyBorder="1" applyAlignment="1" applyProtection="1">
      <alignment horizontal="center" vertical="center" wrapText="1"/>
    </xf>
    <xf numFmtId="9" fontId="3" fillId="4" borderId="23" xfId="7" quotePrefix="1" applyNumberFormat="1" applyFont="1" applyFill="1" applyBorder="1" applyAlignment="1" applyProtection="1">
      <alignment horizontal="center" vertical="center" wrapText="1"/>
    </xf>
    <xf numFmtId="0" fontId="3" fillId="7" borderId="38" xfId="7" applyNumberFormat="1" applyFont="1" applyFill="1" applyBorder="1" applyAlignment="1" applyProtection="1">
      <alignment horizontal="center" vertical="center" wrapText="1"/>
    </xf>
    <xf numFmtId="0" fontId="3" fillId="7" borderId="23" xfId="7" applyNumberFormat="1" applyFont="1" applyFill="1" applyBorder="1" applyAlignment="1" applyProtection="1">
      <alignment horizontal="center" vertical="center" wrapText="1"/>
    </xf>
    <xf numFmtId="9" fontId="11" fillId="7" borderId="38" xfId="8" applyNumberFormat="1" applyFont="1" applyFill="1" applyBorder="1" applyAlignment="1" applyProtection="1">
      <alignment horizontal="center" vertical="center" wrapText="1"/>
    </xf>
    <xf numFmtId="9" fontId="11" fillId="7" borderId="23" xfId="8" applyNumberFormat="1" applyFont="1" applyFill="1" applyBorder="1" applyAlignment="1" applyProtection="1">
      <alignment horizontal="center" vertical="center" wrapText="1"/>
    </xf>
    <xf numFmtId="1" fontId="5" fillId="9" borderId="6" xfId="12" applyNumberFormat="1" applyFont="1" applyFill="1" applyBorder="1" applyAlignment="1" applyProtection="1">
      <alignment horizontal="center" vertical="center"/>
    </xf>
    <xf numFmtId="1" fontId="3" fillId="4" borderId="38" xfId="7" quotePrefix="1" applyNumberFormat="1" applyFont="1" applyFill="1" applyBorder="1" applyAlignment="1" applyProtection="1">
      <alignment horizontal="center" vertical="center" wrapText="1"/>
    </xf>
    <xf numFmtId="1" fontId="3" fillId="4" borderId="23" xfId="7" quotePrefix="1" applyNumberFormat="1" applyFont="1" applyFill="1" applyBorder="1" applyAlignment="1" applyProtection="1">
      <alignment horizontal="center" vertical="center" wrapText="1"/>
    </xf>
    <xf numFmtId="9" fontId="3" fillId="0" borderId="38" xfId="7" quotePrefix="1" applyNumberFormat="1" applyFont="1" applyFill="1" applyBorder="1" applyAlignment="1" applyProtection="1">
      <alignment horizontal="center" vertical="center" wrapText="1"/>
    </xf>
    <xf numFmtId="9" fontId="3" fillId="0" borderId="23" xfId="7" quotePrefix="1" applyNumberFormat="1" applyFont="1" applyFill="1" applyBorder="1" applyAlignment="1" applyProtection="1">
      <alignment horizontal="center" vertical="center" wrapText="1"/>
    </xf>
    <xf numFmtId="166" fontId="3" fillId="4" borderId="38" xfId="7" quotePrefix="1" applyNumberFormat="1" applyFont="1" applyFill="1" applyBorder="1" applyAlignment="1" applyProtection="1">
      <alignment horizontal="center" vertical="center" wrapText="1"/>
    </xf>
    <xf numFmtId="166" fontId="3" fillId="4" borderId="23" xfId="7" quotePrefix="1" applyNumberFormat="1" applyFont="1" applyFill="1" applyBorder="1" applyAlignment="1" applyProtection="1">
      <alignment horizontal="center" vertical="center" wrapText="1"/>
    </xf>
    <xf numFmtId="168" fontId="11" fillId="0" borderId="38" xfId="7" quotePrefix="1" applyNumberFormat="1" applyFont="1" applyFill="1" applyBorder="1" applyAlignment="1" applyProtection="1">
      <alignment horizontal="center" vertical="center" wrapText="1"/>
    </xf>
    <xf numFmtId="168" fontId="11" fillId="0" borderId="23" xfId="7" quotePrefix="1" applyNumberFormat="1" applyFont="1" applyFill="1" applyBorder="1" applyAlignment="1" applyProtection="1">
      <alignment horizontal="center" vertical="center" wrapText="1"/>
    </xf>
    <xf numFmtId="0" fontId="29" fillId="10" borderId="29" xfId="6" applyFont="1" applyFill="1" applyBorder="1" applyAlignment="1" applyProtection="1">
      <alignment horizontal="center" vertical="center" wrapText="1"/>
    </xf>
    <xf numFmtId="0" fontId="29" fillId="10" borderId="45" xfId="6" applyFont="1" applyFill="1" applyBorder="1" applyAlignment="1" applyProtection="1">
      <alignment horizontal="center" vertical="center" wrapText="1"/>
    </xf>
    <xf numFmtId="166" fontId="5" fillId="9" borderId="6" xfId="12" applyNumberFormat="1" applyFont="1" applyFill="1" applyBorder="1" applyAlignment="1" applyProtection="1">
      <alignment horizontal="center" vertical="center"/>
    </xf>
    <xf numFmtId="41" fontId="1" fillId="0" borderId="34" xfId="2" applyNumberFormat="1" applyFont="1" applyBorder="1" applyAlignment="1">
      <alignment horizontal="center" vertical="center" wrapText="1"/>
    </xf>
    <xf numFmtId="41" fontId="15" fillId="0" borderId="0" xfId="2" applyNumberFormat="1" applyFont="1" applyBorder="1" applyAlignment="1">
      <alignment horizontal="center" vertical="center" wrapText="1"/>
    </xf>
    <xf numFmtId="41" fontId="15" fillId="0" borderId="35" xfId="2" applyNumberFormat="1" applyFont="1" applyBorder="1" applyAlignment="1">
      <alignment horizontal="center" vertical="center" wrapText="1"/>
    </xf>
    <xf numFmtId="41" fontId="7" fillId="0" borderId="34" xfId="2" applyNumberFormat="1" applyFont="1" applyBorder="1" applyAlignment="1">
      <alignment horizontal="center" vertical="center" wrapText="1"/>
    </xf>
    <xf numFmtId="41" fontId="7" fillId="0" borderId="0" xfId="2" applyNumberFormat="1" applyFont="1" applyBorder="1" applyAlignment="1">
      <alignment horizontal="center" vertical="center" wrapText="1"/>
    </xf>
    <xf numFmtId="41" fontId="7" fillId="0" borderId="35" xfId="2" applyNumberFormat="1" applyFont="1" applyBorder="1" applyAlignment="1">
      <alignment horizontal="center" vertical="center" wrapText="1"/>
    </xf>
    <xf numFmtId="0" fontId="15" fillId="10" borderId="43" xfId="6" applyFont="1" applyFill="1" applyBorder="1" applyAlignment="1">
      <alignment horizontal="center" vertical="center" wrapText="1"/>
    </xf>
    <xf numFmtId="0" fontId="15" fillId="10" borderId="37" xfId="6" applyFont="1" applyFill="1" applyBorder="1" applyAlignment="1">
      <alignment horizontal="center" vertical="center" wrapText="1"/>
    </xf>
    <xf numFmtId="0" fontId="15" fillId="10" borderId="44" xfId="6" applyFont="1" applyFill="1" applyBorder="1" applyAlignment="1">
      <alignment horizontal="center" vertical="center" wrapText="1"/>
    </xf>
    <xf numFmtId="0" fontId="30" fillId="8" borderId="31" xfId="0" applyFont="1" applyFill="1" applyBorder="1" applyAlignment="1">
      <alignment horizontal="center" vertical="center" wrapText="1"/>
    </xf>
    <xf numFmtId="0" fontId="30" fillId="8" borderId="32" xfId="0" applyFont="1" applyFill="1" applyBorder="1" applyAlignment="1">
      <alignment horizontal="center" vertical="center" wrapText="1"/>
    </xf>
    <xf numFmtId="0" fontId="30" fillId="8" borderId="33" xfId="0" applyFont="1" applyFill="1" applyBorder="1" applyAlignment="1">
      <alignment horizontal="center" vertical="center" wrapText="1"/>
    </xf>
    <xf numFmtId="0" fontId="30" fillId="8" borderId="0" xfId="0" applyFont="1" applyFill="1" applyBorder="1" applyAlignment="1">
      <alignment horizontal="center" vertical="center" wrapText="1"/>
    </xf>
    <xf numFmtId="165" fontId="20" fillId="5" borderId="32" xfId="10" applyNumberFormat="1" applyFont="1" applyFill="1" applyBorder="1" applyAlignment="1" applyProtection="1">
      <alignment horizontal="center" vertical="center"/>
    </xf>
    <xf numFmtId="167" fontId="26" fillId="2" borderId="41" xfId="6" applyNumberFormat="1" applyFont="1" applyFill="1" applyBorder="1" applyAlignment="1" applyProtection="1">
      <alignment horizontal="center" vertical="center"/>
    </xf>
    <xf numFmtId="167" fontId="26" fillId="2" borderId="22" xfId="6" applyNumberFormat="1" applyFont="1" applyFill="1" applyBorder="1" applyAlignment="1" applyProtection="1">
      <alignment horizontal="center" vertical="center"/>
    </xf>
    <xf numFmtId="167" fontId="26" fillId="2" borderId="42" xfId="6" applyNumberFormat="1" applyFont="1" applyFill="1" applyBorder="1" applyAlignment="1" applyProtection="1">
      <alignment horizontal="center" vertical="center"/>
    </xf>
  </cellXfs>
  <cellStyles count="13">
    <cellStyle name="Excel Built-in Normal 1" xfId="1" xr:uid="{00000000-0005-0000-0000-000000000000}"/>
    <cellStyle name="Moeda" xfId="2" builtinId="4"/>
    <cellStyle name="Normal" xfId="0" builtinId="0"/>
    <cellStyle name="Normal 11" xfId="3" xr:uid="{00000000-0005-0000-0000-000003000000}"/>
    <cellStyle name="Normal 2 10 2" xfId="4" xr:uid="{00000000-0005-0000-0000-000004000000}"/>
    <cellStyle name="Normal 2 6 2 2 2" xfId="5" xr:uid="{00000000-0005-0000-0000-000005000000}"/>
    <cellStyle name="Normal 2 7" xfId="6" xr:uid="{00000000-0005-0000-0000-000006000000}"/>
    <cellStyle name="Porcentagem" xfId="7" builtinId="5"/>
    <cellStyle name="Porcentagem 2" xfId="8" xr:uid="{00000000-0005-0000-0000-000008000000}"/>
    <cellStyle name="Porcentagem 4" xfId="9" xr:uid="{00000000-0005-0000-0000-000009000000}"/>
    <cellStyle name="Separador de milhares 2" xfId="10" xr:uid="{00000000-0005-0000-0000-00000A000000}"/>
    <cellStyle name="Separador de milhares 4" xfId="11" xr:uid="{00000000-0005-0000-0000-00000B000000}"/>
    <cellStyle name="Vírgula" xfId="12" builtinId="3"/>
  </cellStyles>
  <dxfs count="28"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FFFFCC"/>
      <color rgb="FFFF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32999</xdr:colOff>
      <xdr:row>0</xdr:row>
      <xdr:rowOff>31524</xdr:rowOff>
    </xdr:from>
    <xdr:to>
      <xdr:col>2</xdr:col>
      <xdr:colOff>71437</xdr:colOff>
      <xdr:row>1</xdr:row>
      <xdr:rowOff>333376</xdr:rowOff>
    </xdr:to>
    <xdr:pic>
      <xdr:nvPicPr>
        <xdr:cNvPr id="11" name="Imagem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999" y="31524"/>
          <a:ext cx="2586376" cy="730477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56812</xdr:colOff>
      <xdr:row>0</xdr:row>
      <xdr:rowOff>43432</xdr:rowOff>
    </xdr:from>
    <xdr:to>
      <xdr:col>2</xdr:col>
      <xdr:colOff>83344</xdr:colOff>
      <xdr:row>3</xdr:row>
      <xdr:rowOff>119065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6812" y="43432"/>
          <a:ext cx="2169657" cy="670946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80625</xdr:colOff>
      <xdr:row>0</xdr:row>
      <xdr:rowOff>126774</xdr:rowOff>
    </xdr:from>
    <xdr:to>
      <xdr:col>2</xdr:col>
      <xdr:colOff>285750</xdr:colOff>
      <xdr:row>3</xdr:row>
      <xdr:rowOff>257176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0625" y="126774"/>
          <a:ext cx="2348250" cy="720952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73025</xdr:colOff>
      <xdr:row>0</xdr:row>
      <xdr:rowOff>127000</xdr:rowOff>
    </xdr:from>
    <xdr:to>
      <xdr:col>0</xdr:col>
      <xdr:colOff>1762124</xdr:colOff>
      <xdr:row>3</xdr:row>
      <xdr:rowOff>57150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3025" y="127000"/>
          <a:ext cx="1689099" cy="52070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65"/>
  <sheetViews>
    <sheetView tabSelected="1" view="pageBreakPreview" zoomScale="70" zoomScaleNormal="80" zoomScaleSheetLayoutView="70" workbookViewId="0">
      <selection activeCell="T14" sqref="T14:T15"/>
    </sheetView>
  </sheetViews>
  <sheetFormatPr defaultColWidth="10.28515625" defaultRowHeight="33.75" customHeight="1" x14ac:dyDescent="0.25"/>
  <cols>
    <col min="1" max="1" width="3.5703125" style="8" customWidth="1"/>
    <col min="2" max="2" width="34.5703125" style="8" bestFit="1" customWidth="1"/>
    <col min="3" max="3" width="34.85546875" style="8" customWidth="1"/>
    <col min="4" max="4" width="42.42578125" style="8" customWidth="1"/>
    <col min="5" max="5" width="15.85546875" style="8" customWidth="1"/>
    <col min="6" max="6" width="8.7109375" style="8" customWidth="1"/>
    <col min="7" max="7" width="10.85546875" style="8" customWidth="1"/>
    <col min="8" max="8" width="15.7109375" style="9" customWidth="1"/>
    <col min="9" max="9" width="18.7109375" style="12" customWidth="1"/>
    <col min="10" max="10" width="10.7109375" style="8" customWidth="1"/>
    <col min="11" max="11" width="8.7109375" style="10" customWidth="1"/>
    <col min="12" max="12" width="8.7109375" style="8" customWidth="1"/>
    <col min="13" max="13" width="15.7109375" style="9" customWidth="1"/>
    <col min="14" max="14" width="18.7109375" style="12" customWidth="1"/>
    <col min="15" max="15" width="10.85546875" style="8" customWidth="1"/>
    <col min="16" max="16" width="8.7109375" style="10" customWidth="1"/>
    <col min="17" max="17" width="12.42578125" style="8" customWidth="1"/>
    <col min="18" max="18" width="15.7109375" style="8" customWidth="1"/>
    <col min="19" max="19" width="18.7109375" style="8" customWidth="1"/>
    <col min="20" max="20" width="12.7109375" style="12" customWidth="1"/>
    <col min="21" max="21" width="8.7109375" style="10" customWidth="1"/>
    <col min="22" max="22" width="12.140625" style="8" customWidth="1"/>
    <col min="23" max="23" width="15.7109375" style="9" customWidth="1"/>
    <col min="24" max="24" width="18.7109375" style="12" customWidth="1"/>
    <col min="25" max="25" width="11.7109375" style="8" customWidth="1"/>
    <col min="26" max="26" width="8.7109375" style="10" customWidth="1"/>
    <col min="27" max="27" width="12.5703125" style="8" customWidth="1"/>
    <col min="28" max="28" width="15.7109375" style="9" customWidth="1"/>
    <col min="29" max="29" width="18.7109375" style="12" customWidth="1"/>
    <col min="30" max="30" width="16.140625" style="8" customWidth="1"/>
    <col min="31" max="31" width="8.7109375" style="10" customWidth="1"/>
    <col min="32" max="32" width="8.7109375" style="8" customWidth="1"/>
    <col min="33" max="33" width="15.7109375" style="9" customWidth="1"/>
    <col min="34" max="34" width="18.7109375" style="12" customWidth="1"/>
    <col min="35" max="35" width="9.140625" style="8" customWidth="1"/>
    <col min="36" max="36" width="3.28515625" customWidth="1"/>
    <col min="37" max="16384" width="10.28515625" style="8"/>
  </cols>
  <sheetData>
    <row r="1" spans="1:36" s="34" customFormat="1" ht="33.75" customHeight="1" x14ac:dyDescent="0.25">
      <c r="AJ1"/>
    </row>
    <row r="2" spans="1:36" s="34" customFormat="1" ht="33.75" customHeight="1" x14ac:dyDescent="0.25">
      <c r="A2" s="163" t="s">
        <v>196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  <c r="AI2" s="163"/>
      <c r="AJ2" s="74"/>
    </row>
    <row r="3" spans="1:36" s="34" customFormat="1" ht="33.75" customHeight="1" x14ac:dyDescent="0.25">
      <c r="A3" s="162" t="s">
        <v>24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62"/>
      <c r="AJ3" s="73"/>
    </row>
    <row r="4" spans="1:36" s="34" customFormat="1" ht="33.75" customHeight="1" x14ac:dyDescent="0.25"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5"/>
      <c r="AJ4"/>
    </row>
    <row r="5" spans="1:36" s="37" customFormat="1" ht="33.75" customHeight="1" x14ac:dyDescent="0.25">
      <c r="A5" s="164" t="s">
        <v>54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4"/>
      <c r="AC5" s="164"/>
      <c r="AD5" s="164"/>
      <c r="AE5" s="164"/>
      <c r="AF5" s="164"/>
      <c r="AG5" s="164"/>
      <c r="AH5" s="164"/>
      <c r="AI5" s="164"/>
    </row>
    <row r="6" spans="1:36" s="37" customFormat="1" ht="33.75" customHeight="1" x14ac:dyDescent="0.25">
      <c r="A6" s="165" t="s">
        <v>197</v>
      </c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65"/>
      <c r="AD6" s="165"/>
      <c r="AE6" s="165"/>
      <c r="AF6" s="165"/>
      <c r="AG6" s="165"/>
      <c r="AH6" s="165"/>
      <c r="AI6" s="165"/>
    </row>
    <row r="7" spans="1:36" s="7" customFormat="1" ht="33.75" customHeight="1" x14ac:dyDescent="0.25">
      <c r="A7" s="166" t="s">
        <v>241</v>
      </c>
      <c r="B7" s="167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  <c r="AB7" s="167"/>
      <c r="AC7" s="167"/>
      <c r="AD7" s="167"/>
      <c r="AE7" s="167"/>
      <c r="AF7" s="167"/>
      <c r="AG7" s="167"/>
      <c r="AH7" s="167"/>
      <c r="AI7" s="168"/>
    </row>
    <row r="8" spans="1:36" ht="33.75" customHeight="1" x14ac:dyDescent="0.25">
      <c r="A8" s="154" t="s">
        <v>5</v>
      </c>
      <c r="B8" s="155"/>
      <c r="C8" s="147" t="s">
        <v>71</v>
      </c>
      <c r="D8" s="154" t="s">
        <v>70</v>
      </c>
      <c r="E8" s="155"/>
      <c r="F8" s="161" t="s">
        <v>235</v>
      </c>
      <c r="G8" s="161"/>
      <c r="H8" s="161"/>
      <c r="I8" s="161"/>
      <c r="J8" s="161"/>
      <c r="K8" s="158" t="s">
        <v>234</v>
      </c>
      <c r="L8" s="159"/>
      <c r="M8" s="159"/>
      <c r="N8" s="159"/>
      <c r="O8" s="160"/>
      <c r="P8" s="158" t="s">
        <v>236</v>
      </c>
      <c r="Q8" s="159"/>
      <c r="R8" s="159"/>
      <c r="S8" s="159"/>
      <c r="T8" s="160"/>
      <c r="U8" s="158" t="s">
        <v>237</v>
      </c>
      <c r="V8" s="159"/>
      <c r="W8" s="159"/>
      <c r="X8" s="159"/>
      <c r="Y8" s="160"/>
      <c r="Z8" s="158" t="s">
        <v>238</v>
      </c>
      <c r="AA8" s="159"/>
      <c r="AB8" s="159"/>
      <c r="AC8" s="159"/>
      <c r="AD8" s="160"/>
      <c r="AE8" s="158" t="s">
        <v>239</v>
      </c>
      <c r="AF8" s="159"/>
      <c r="AG8" s="159"/>
      <c r="AH8" s="159"/>
      <c r="AI8" s="160"/>
    </row>
    <row r="9" spans="1:36" ht="33.75" customHeight="1" x14ac:dyDescent="0.25">
      <c r="A9" s="156"/>
      <c r="B9" s="157"/>
      <c r="C9" s="148"/>
      <c r="D9" s="156"/>
      <c r="E9" s="157"/>
      <c r="F9" s="26" t="s">
        <v>6</v>
      </c>
      <c r="G9" s="27" t="s">
        <v>47</v>
      </c>
      <c r="H9" s="28" t="s">
        <v>7</v>
      </c>
      <c r="I9" s="29" t="s">
        <v>75</v>
      </c>
      <c r="J9" s="26" t="s">
        <v>8</v>
      </c>
      <c r="K9" s="30" t="s">
        <v>6</v>
      </c>
      <c r="L9" s="27" t="s">
        <v>47</v>
      </c>
      <c r="M9" s="28" t="s">
        <v>7</v>
      </c>
      <c r="N9" s="29" t="s">
        <v>75</v>
      </c>
      <c r="O9" s="26" t="s">
        <v>8</v>
      </c>
      <c r="P9" s="30" t="s">
        <v>6</v>
      </c>
      <c r="Q9" s="27" t="s">
        <v>47</v>
      </c>
      <c r="R9" s="28" t="s">
        <v>7</v>
      </c>
      <c r="S9" s="29" t="s">
        <v>75</v>
      </c>
      <c r="T9" s="26" t="s">
        <v>8</v>
      </c>
      <c r="U9" s="30" t="s">
        <v>6</v>
      </c>
      <c r="V9" s="27" t="s">
        <v>47</v>
      </c>
      <c r="W9" s="28" t="s">
        <v>7</v>
      </c>
      <c r="X9" s="29" t="s">
        <v>75</v>
      </c>
      <c r="Y9" s="26" t="s">
        <v>8</v>
      </c>
      <c r="Z9" s="30" t="s">
        <v>6</v>
      </c>
      <c r="AA9" s="27" t="s">
        <v>47</v>
      </c>
      <c r="AB9" s="28" t="s">
        <v>7</v>
      </c>
      <c r="AC9" s="29" t="s">
        <v>75</v>
      </c>
      <c r="AD9" s="26" t="s">
        <v>8</v>
      </c>
      <c r="AE9" s="30" t="s">
        <v>6</v>
      </c>
      <c r="AF9" s="27" t="s">
        <v>47</v>
      </c>
      <c r="AG9" s="28" t="s">
        <v>7</v>
      </c>
      <c r="AH9" s="29" t="s">
        <v>75</v>
      </c>
      <c r="AI9" s="26" t="s">
        <v>8</v>
      </c>
    </row>
    <row r="10" spans="1:36" ht="33.75" customHeight="1" x14ac:dyDescent="0.25">
      <c r="A10" s="114">
        <v>1</v>
      </c>
      <c r="B10" s="116" t="s">
        <v>30</v>
      </c>
      <c r="C10" s="121" t="s">
        <v>72</v>
      </c>
      <c r="D10" s="91" t="s">
        <v>31</v>
      </c>
      <c r="E10" s="137" t="s">
        <v>23</v>
      </c>
      <c r="F10" s="77">
        <v>141</v>
      </c>
      <c r="G10" s="134">
        <f>(F10/F11)</f>
        <v>0.13189999999999999</v>
      </c>
      <c r="H10" s="127" t="s">
        <v>74</v>
      </c>
      <c r="I10" s="132" t="s">
        <v>76</v>
      </c>
      <c r="J10" s="126">
        <f>IF(G10="vazio",0,IF(G10&lt;=10%,4,0))</f>
        <v>0</v>
      </c>
      <c r="K10" s="77">
        <v>105</v>
      </c>
      <c r="L10" s="134">
        <f>(K10/K11)</f>
        <v>0.1038</v>
      </c>
      <c r="M10" s="127" t="s">
        <v>74</v>
      </c>
      <c r="N10" s="132" t="s">
        <v>76</v>
      </c>
      <c r="O10" s="126">
        <f>IF(L10="vazio",0,IF(L10&lt;=10%,4,0))</f>
        <v>0</v>
      </c>
      <c r="P10" s="77">
        <v>92</v>
      </c>
      <c r="Q10" s="134">
        <f>(P10/P11)</f>
        <v>7.7600000000000002E-2</v>
      </c>
      <c r="R10" s="127" t="s">
        <v>74</v>
      </c>
      <c r="S10" s="132" t="s">
        <v>76</v>
      </c>
      <c r="T10" s="126">
        <f>IF(Q10="vazio",0,IF(Q10&lt;=10%,4,0))</f>
        <v>4</v>
      </c>
      <c r="U10" s="77"/>
      <c r="V10" s="134" t="e">
        <f>(U10/U11)</f>
        <v>#DIV/0!</v>
      </c>
      <c r="W10" s="127" t="s">
        <v>74</v>
      </c>
      <c r="X10" s="132" t="s">
        <v>76</v>
      </c>
      <c r="Y10" s="126" t="e">
        <f>IF(V10="vazio",0,IF(V10&lt;=10%,4,0))</f>
        <v>#DIV/0!</v>
      </c>
      <c r="Z10" s="77"/>
      <c r="AA10" s="134" t="e">
        <f>(Z10/Z11)</f>
        <v>#DIV/0!</v>
      </c>
      <c r="AB10" s="127" t="s">
        <v>74</v>
      </c>
      <c r="AC10" s="132" t="s">
        <v>76</v>
      </c>
      <c r="AD10" s="126" t="e">
        <f>IF(AA10="vazio",0,IF(AA10&lt;=10%,4,0))</f>
        <v>#DIV/0!</v>
      </c>
      <c r="AE10" s="77"/>
      <c r="AF10" s="134" t="e">
        <f>(AE10/AE11)</f>
        <v>#DIV/0!</v>
      </c>
      <c r="AG10" s="127" t="s">
        <v>74</v>
      </c>
      <c r="AH10" s="132" t="s">
        <v>76</v>
      </c>
      <c r="AI10" s="126" t="e">
        <f>IF(AF10="vazio",0,IF(AF10&lt;=10%,4,0))</f>
        <v>#DIV/0!</v>
      </c>
    </row>
    <row r="11" spans="1:36" ht="33.75" customHeight="1" x14ac:dyDescent="0.25">
      <c r="A11" s="115"/>
      <c r="B11" s="117"/>
      <c r="C11" s="122"/>
      <c r="D11" s="91" t="s">
        <v>73</v>
      </c>
      <c r="E11" s="137"/>
      <c r="F11" s="77">
        <v>1069</v>
      </c>
      <c r="G11" s="134"/>
      <c r="H11" s="128"/>
      <c r="I11" s="133"/>
      <c r="J11" s="126"/>
      <c r="K11" s="77">
        <v>1012</v>
      </c>
      <c r="L11" s="134"/>
      <c r="M11" s="128"/>
      <c r="N11" s="133"/>
      <c r="O11" s="126"/>
      <c r="P11" s="77">
        <v>1186</v>
      </c>
      <c r="Q11" s="134"/>
      <c r="R11" s="128"/>
      <c r="S11" s="133"/>
      <c r="T11" s="126"/>
      <c r="U11" s="77"/>
      <c r="V11" s="134"/>
      <c r="W11" s="128"/>
      <c r="X11" s="133"/>
      <c r="Y11" s="126"/>
      <c r="Z11" s="77"/>
      <c r="AA11" s="134"/>
      <c r="AB11" s="128"/>
      <c r="AC11" s="133"/>
      <c r="AD11" s="126"/>
      <c r="AE11" s="77"/>
      <c r="AF11" s="134"/>
      <c r="AG11" s="128"/>
      <c r="AH11" s="133"/>
      <c r="AI11" s="126"/>
    </row>
    <row r="12" spans="1:36" ht="33.75" customHeight="1" x14ac:dyDescent="0.25">
      <c r="A12" s="149">
        <v>2</v>
      </c>
      <c r="B12" s="97" t="s">
        <v>77</v>
      </c>
      <c r="C12" s="107" t="s">
        <v>198</v>
      </c>
      <c r="D12" s="90" t="s">
        <v>78</v>
      </c>
      <c r="E12" s="151"/>
      <c r="F12" s="76">
        <v>101</v>
      </c>
      <c r="G12" s="146">
        <f>IFERROR(F12/F13,"vazio")</f>
        <v>0.99</v>
      </c>
      <c r="H12" s="102" t="s">
        <v>82</v>
      </c>
      <c r="I12" s="104" t="s">
        <v>80</v>
      </c>
      <c r="J12" s="145">
        <f>IF(G12="vazio",0,IF(G12&lt;=1.6,4,0))</f>
        <v>4</v>
      </c>
      <c r="K12" s="76">
        <v>71</v>
      </c>
      <c r="L12" s="146">
        <f>IFERROR(K12/K13,"vazio")</f>
        <v>0.85</v>
      </c>
      <c r="M12" s="102" t="s">
        <v>82</v>
      </c>
      <c r="N12" s="104" t="s">
        <v>80</v>
      </c>
      <c r="O12" s="145">
        <f>IF(L12="vazio",0,IF(L12&lt;=1.6,4,0))</f>
        <v>4</v>
      </c>
      <c r="P12" s="76">
        <v>60</v>
      </c>
      <c r="Q12" s="146">
        <f>IFERROR(P12/P13,"vazio")</f>
        <v>0.87</v>
      </c>
      <c r="R12" s="102" t="s">
        <v>82</v>
      </c>
      <c r="S12" s="104" t="s">
        <v>80</v>
      </c>
      <c r="T12" s="145">
        <f>IF(Q12="vazio",0,IF(Q12&lt;=1.6,4,0))</f>
        <v>4</v>
      </c>
      <c r="U12" s="76"/>
      <c r="V12" s="146" t="str">
        <f>IFERROR(U12/U13,"vazio")</f>
        <v>vazio</v>
      </c>
      <c r="W12" s="102" t="s">
        <v>82</v>
      </c>
      <c r="X12" s="104" t="s">
        <v>80</v>
      </c>
      <c r="Y12" s="145">
        <f>IF(V12="vazio",0,IF(V12&lt;=1.6,4,0))</f>
        <v>0</v>
      </c>
      <c r="Z12" s="76"/>
      <c r="AA12" s="146" t="str">
        <f>IFERROR(Z12/Z13,"vazio")</f>
        <v>vazio</v>
      </c>
      <c r="AB12" s="102" t="s">
        <v>82</v>
      </c>
      <c r="AC12" s="104" t="s">
        <v>80</v>
      </c>
      <c r="AD12" s="145">
        <f>IF(AA12="vazio",0,IF(AA12&lt;=1.6,4,0))</f>
        <v>0</v>
      </c>
      <c r="AE12" s="76"/>
      <c r="AF12" s="146" t="str">
        <f>IFERROR(AE12/AE13,"vazio")</f>
        <v>vazio</v>
      </c>
      <c r="AG12" s="102" t="s">
        <v>82</v>
      </c>
      <c r="AH12" s="104" t="s">
        <v>80</v>
      </c>
      <c r="AI12" s="145">
        <f>IF(AF12="vazio",0,IF(AF12&lt;=1.6,4,0))</f>
        <v>0</v>
      </c>
    </row>
    <row r="13" spans="1:36" ht="33.75" customHeight="1" x14ac:dyDescent="0.25">
      <c r="A13" s="150"/>
      <c r="B13" s="98"/>
      <c r="C13" s="108"/>
      <c r="D13" s="90" t="s">
        <v>79</v>
      </c>
      <c r="E13" s="151"/>
      <c r="F13" s="81">
        <v>102.07</v>
      </c>
      <c r="G13" s="146"/>
      <c r="H13" s="103"/>
      <c r="I13" s="105"/>
      <c r="J13" s="145"/>
      <c r="K13" s="81">
        <v>83.9</v>
      </c>
      <c r="L13" s="146"/>
      <c r="M13" s="103"/>
      <c r="N13" s="105"/>
      <c r="O13" s="145"/>
      <c r="P13" s="81">
        <v>68.66</v>
      </c>
      <c r="Q13" s="146"/>
      <c r="R13" s="103"/>
      <c r="S13" s="105"/>
      <c r="T13" s="145"/>
      <c r="U13" s="81"/>
      <c r="V13" s="146"/>
      <c r="W13" s="103"/>
      <c r="X13" s="105"/>
      <c r="Y13" s="145"/>
      <c r="Z13" s="76"/>
      <c r="AA13" s="146"/>
      <c r="AB13" s="103"/>
      <c r="AC13" s="105"/>
      <c r="AD13" s="145"/>
      <c r="AE13" s="81"/>
      <c r="AF13" s="146"/>
      <c r="AG13" s="103"/>
      <c r="AH13" s="105"/>
      <c r="AI13" s="145"/>
    </row>
    <row r="14" spans="1:36" ht="45" customHeight="1" x14ac:dyDescent="0.25">
      <c r="A14" s="114">
        <v>3</v>
      </c>
      <c r="B14" s="116" t="s">
        <v>32</v>
      </c>
      <c r="C14" s="121" t="s">
        <v>83</v>
      </c>
      <c r="D14" s="91" t="s">
        <v>81</v>
      </c>
      <c r="E14" s="137" t="s">
        <v>23</v>
      </c>
      <c r="F14" s="77">
        <v>16</v>
      </c>
      <c r="G14" s="134">
        <f>(F14/F15)</f>
        <v>3.2500000000000001E-2</v>
      </c>
      <c r="H14" s="143" t="s">
        <v>84</v>
      </c>
      <c r="I14" s="132" t="s">
        <v>76</v>
      </c>
      <c r="J14" s="109">
        <f>IF(G14="vazio",0,IF(G14&lt;=5%,4,0))</f>
        <v>4</v>
      </c>
      <c r="K14" s="77">
        <v>10</v>
      </c>
      <c r="L14" s="134">
        <f>(K14/K15)</f>
        <v>2.0199999999999999E-2</v>
      </c>
      <c r="M14" s="143" t="s">
        <v>84</v>
      </c>
      <c r="N14" s="132" t="s">
        <v>76</v>
      </c>
      <c r="O14" s="109">
        <f>IF(L14="vazio",0,IF(L14&lt;=5%,4,0))</f>
        <v>4</v>
      </c>
      <c r="P14" s="77">
        <v>7</v>
      </c>
      <c r="Q14" s="142">
        <f>(P14/P15)</f>
        <v>1.2E-2</v>
      </c>
      <c r="R14" s="143" t="s">
        <v>84</v>
      </c>
      <c r="S14" s="132" t="s">
        <v>76</v>
      </c>
      <c r="T14" s="109">
        <f>IF(Q14="vazio",0,IF(Q14&lt;=5%,4,0))</f>
        <v>4</v>
      </c>
      <c r="U14" s="77"/>
      <c r="V14" s="142" t="e">
        <f>(U14/U15)</f>
        <v>#DIV/0!</v>
      </c>
      <c r="W14" s="143" t="s">
        <v>84</v>
      </c>
      <c r="X14" s="132" t="s">
        <v>76</v>
      </c>
      <c r="Y14" s="109" t="e">
        <f>IF(V14="vazio",0,IF(V14&lt;=5%,4,0))</f>
        <v>#DIV/0!</v>
      </c>
      <c r="Z14" s="77"/>
      <c r="AA14" s="142" t="e">
        <f>(Z14/Z15)</f>
        <v>#DIV/0!</v>
      </c>
      <c r="AB14" s="143" t="s">
        <v>84</v>
      </c>
      <c r="AC14" s="132" t="s">
        <v>76</v>
      </c>
      <c r="AD14" s="109" t="e">
        <f>IF(AA14="vazio",0,IF(AA14&lt;=5%,4,0))</f>
        <v>#DIV/0!</v>
      </c>
      <c r="AE14" s="77"/>
      <c r="AF14" s="142" t="e">
        <f>(AE14/AE15)</f>
        <v>#DIV/0!</v>
      </c>
      <c r="AG14" s="143" t="s">
        <v>84</v>
      </c>
      <c r="AH14" s="132" t="s">
        <v>76</v>
      </c>
      <c r="AI14" s="109" t="e">
        <f>IF(AF14="vazio",0,IF(AF14&lt;=5%,4,0))</f>
        <v>#DIV/0!</v>
      </c>
    </row>
    <row r="15" spans="1:36" ht="33.75" customHeight="1" x14ac:dyDescent="0.25">
      <c r="A15" s="115"/>
      <c r="B15" s="117"/>
      <c r="C15" s="122"/>
      <c r="D15" s="91" t="s">
        <v>37</v>
      </c>
      <c r="E15" s="137"/>
      <c r="F15" s="77">
        <v>492</v>
      </c>
      <c r="G15" s="134"/>
      <c r="H15" s="144"/>
      <c r="I15" s="133"/>
      <c r="J15" s="109"/>
      <c r="K15" s="77">
        <v>495</v>
      </c>
      <c r="L15" s="134"/>
      <c r="M15" s="144"/>
      <c r="N15" s="133"/>
      <c r="O15" s="109"/>
      <c r="P15" s="77">
        <v>586</v>
      </c>
      <c r="Q15" s="142"/>
      <c r="R15" s="144"/>
      <c r="S15" s="133"/>
      <c r="T15" s="109"/>
      <c r="U15" s="77"/>
      <c r="V15" s="142"/>
      <c r="W15" s="144"/>
      <c r="X15" s="133"/>
      <c r="Y15" s="109"/>
      <c r="Z15" s="77"/>
      <c r="AA15" s="142"/>
      <c r="AB15" s="144"/>
      <c r="AC15" s="133"/>
      <c r="AD15" s="109"/>
      <c r="AE15" s="77"/>
      <c r="AF15" s="142"/>
      <c r="AG15" s="144"/>
      <c r="AH15" s="133"/>
      <c r="AI15" s="109"/>
    </row>
    <row r="16" spans="1:36" ht="33.75" customHeight="1" x14ac:dyDescent="0.25">
      <c r="A16" s="95">
        <v>4</v>
      </c>
      <c r="B16" s="97" t="s">
        <v>33</v>
      </c>
      <c r="C16" s="107" t="s">
        <v>87</v>
      </c>
      <c r="D16" s="90" t="s">
        <v>34</v>
      </c>
      <c r="E16" s="99" t="s">
        <v>23</v>
      </c>
      <c r="F16" s="80">
        <v>6750</v>
      </c>
      <c r="G16" s="138">
        <f>(F16/F17)</f>
        <v>0.69</v>
      </c>
      <c r="H16" s="140" t="s">
        <v>36</v>
      </c>
      <c r="I16" s="104" t="s">
        <v>86</v>
      </c>
      <c r="J16" s="135">
        <f>IF(G16="vazio",0,IF(G16&gt;=85%,4,0))</f>
        <v>0</v>
      </c>
      <c r="K16" s="80">
        <v>6159</v>
      </c>
      <c r="L16" s="138">
        <f>(K16/K17)</f>
        <v>0.7</v>
      </c>
      <c r="M16" s="140" t="s">
        <v>36</v>
      </c>
      <c r="N16" s="104" t="s">
        <v>86</v>
      </c>
      <c r="O16" s="135">
        <f>IF(L16="vazio",0,IF(L16&gt;=85%,4,0))</f>
        <v>0</v>
      </c>
      <c r="P16" s="80">
        <v>7278</v>
      </c>
      <c r="Q16" s="138">
        <f>(P16/P17)</f>
        <v>0.75</v>
      </c>
      <c r="R16" s="140" t="s">
        <v>36</v>
      </c>
      <c r="S16" s="104" t="s">
        <v>86</v>
      </c>
      <c r="T16" s="135">
        <f>IF(Q16="vazio",0,IF(Q16&gt;=85%,4,0))</f>
        <v>0</v>
      </c>
      <c r="U16" s="80"/>
      <c r="V16" s="138" t="e">
        <f>(U16/U17)</f>
        <v>#DIV/0!</v>
      </c>
      <c r="W16" s="140" t="s">
        <v>36</v>
      </c>
      <c r="X16" s="104" t="s">
        <v>86</v>
      </c>
      <c r="Y16" s="135" t="e">
        <f>IF(V16="vazio",0,IF(V16&gt;=85%,4,0))</f>
        <v>#DIV/0!</v>
      </c>
      <c r="Z16" s="80"/>
      <c r="AA16" s="138" t="e">
        <f>(Z16/Z17)</f>
        <v>#DIV/0!</v>
      </c>
      <c r="AB16" s="140" t="s">
        <v>36</v>
      </c>
      <c r="AC16" s="104" t="s">
        <v>86</v>
      </c>
      <c r="AD16" s="135" t="e">
        <f>IF(AA16="vazio",0,IF(AA16&gt;=85%,4,0))</f>
        <v>#DIV/0!</v>
      </c>
      <c r="AE16" s="80"/>
      <c r="AF16" s="138" t="e">
        <f>(AE16/AE17)</f>
        <v>#DIV/0!</v>
      </c>
      <c r="AG16" s="140" t="s">
        <v>36</v>
      </c>
      <c r="AH16" s="104" t="s">
        <v>86</v>
      </c>
      <c r="AI16" s="135" t="e">
        <f>IF(AF16="vazio",0,IF(AF16&gt;=85%,4,0))</f>
        <v>#DIV/0!</v>
      </c>
    </row>
    <row r="17" spans="1:36" ht="33.75" customHeight="1" x14ac:dyDescent="0.25">
      <c r="A17" s="96"/>
      <c r="B17" s="98"/>
      <c r="C17" s="108"/>
      <c r="D17" s="90" t="s">
        <v>35</v>
      </c>
      <c r="E17" s="100"/>
      <c r="F17" s="80">
        <v>9741</v>
      </c>
      <c r="G17" s="139"/>
      <c r="H17" s="141"/>
      <c r="I17" s="105"/>
      <c r="J17" s="136"/>
      <c r="K17" s="80">
        <v>8798</v>
      </c>
      <c r="L17" s="139"/>
      <c r="M17" s="141"/>
      <c r="N17" s="105"/>
      <c r="O17" s="136"/>
      <c r="P17" s="80">
        <v>9764</v>
      </c>
      <c r="Q17" s="139"/>
      <c r="R17" s="141"/>
      <c r="S17" s="105"/>
      <c r="T17" s="136"/>
      <c r="U17" s="80"/>
      <c r="V17" s="139"/>
      <c r="W17" s="141"/>
      <c r="X17" s="105"/>
      <c r="Y17" s="136"/>
      <c r="Z17" s="80"/>
      <c r="AA17" s="139"/>
      <c r="AB17" s="141"/>
      <c r="AC17" s="105"/>
      <c r="AD17" s="136"/>
      <c r="AE17" s="80"/>
      <c r="AF17" s="139"/>
      <c r="AG17" s="141"/>
      <c r="AH17" s="105"/>
      <c r="AI17" s="136"/>
    </row>
    <row r="18" spans="1:36" ht="33.75" customHeight="1" x14ac:dyDescent="0.25">
      <c r="A18" s="114">
        <v>5</v>
      </c>
      <c r="B18" s="116" t="s">
        <v>38</v>
      </c>
      <c r="C18" s="121" t="s">
        <v>88</v>
      </c>
      <c r="D18" s="91" t="s">
        <v>39</v>
      </c>
      <c r="E18" s="137" t="s">
        <v>23</v>
      </c>
      <c r="F18" s="77">
        <v>1545</v>
      </c>
      <c r="G18" s="134">
        <f t="shared" ref="G18" si="0">(F18/F19)</f>
        <v>0.89</v>
      </c>
      <c r="H18" s="130" t="s">
        <v>46</v>
      </c>
      <c r="I18" s="132" t="s">
        <v>76</v>
      </c>
      <c r="J18" s="126">
        <f>IF(G18="vazio",0,IF(G18&gt;=90%,4,0))</f>
        <v>0</v>
      </c>
      <c r="K18" s="77">
        <v>1390</v>
      </c>
      <c r="L18" s="134">
        <f t="shared" ref="L18" si="1">(K18/K19)</f>
        <v>0.88649999999999995</v>
      </c>
      <c r="M18" s="130" t="s">
        <v>46</v>
      </c>
      <c r="N18" s="132" t="s">
        <v>76</v>
      </c>
      <c r="O18" s="126">
        <f>IF(L18="vazio",0,IF(L18&gt;=90%,4,0))</f>
        <v>0</v>
      </c>
      <c r="P18" s="77">
        <v>1538</v>
      </c>
      <c r="Q18" s="134">
        <f t="shared" ref="Q18" si="2">(P18/P19)</f>
        <v>0.88590000000000002</v>
      </c>
      <c r="R18" s="130" t="s">
        <v>46</v>
      </c>
      <c r="S18" s="132" t="s">
        <v>76</v>
      </c>
      <c r="T18" s="126">
        <f>IF(Q18="vazio",0,IF(Q18&gt;=90%,4,0))</f>
        <v>0</v>
      </c>
      <c r="U18" s="77"/>
      <c r="V18" s="129" t="e">
        <f t="shared" ref="V18" si="3">(U18/U19)</f>
        <v>#DIV/0!</v>
      </c>
      <c r="W18" s="130" t="s">
        <v>46</v>
      </c>
      <c r="X18" s="132" t="s">
        <v>76</v>
      </c>
      <c r="Y18" s="126" t="e">
        <f>IF(V18="vazio",0,IF(V18&gt;=90%,4,0))</f>
        <v>#DIV/0!</v>
      </c>
      <c r="Z18" s="77"/>
      <c r="AA18" s="129" t="e">
        <f t="shared" ref="AA18" si="4">(Z18/Z19)</f>
        <v>#DIV/0!</v>
      </c>
      <c r="AB18" s="130" t="s">
        <v>46</v>
      </c>
      <c r="AC18" s="132" t="s">
        <v>76</v>
      </c>
      <c r="AD18" s="126" t="e">
        <f>IF(AA18="vazio",0,IF(AA18&gt;=90%,4,0))</f>
        <v>#DIV/0!</v>
      </c>
      <c r="AE18" s="77"/>
      <c r="AF18" s="129" t="e">
        <f t="shared" ref="AF18" si="5">(AE18/AE19)</f>
        <v>#DIV/0!</v>
      </c>
      <c r="AG18" s="130" t="s">
        <v>46</v>
      </c>
      <c r="AH18" s="132" t="s">
        <v>76</v>
      </c>
      <c r="AI18" s="126" t="e">
        <f>IF(AF18="vazio",0,IF(AF18&gt;=90%,4,0))</f>
        <v>#DIV/0!</v>
      </c>
    </row>
    <row r="19" spans="1:36" ht="33.75" customHeight="1" x14ac:dyDescent="0.25">
      <c r="A19" s="115"/>
      <c r="B19" s="117"/>
      <c r="C19" s="122"/>
      <c r="D19" s="91" t="s">
        <v>40</v>
      </c>
      <c r="E19" s="137"/>
      <c r="F19" s="79">
        <v>1736</v>
      </c>
      <c r="G19" s="134"/>
      <c r="H19" s="131"/>
      <c r="I19" s="133"/>
      <c r="J19" s="126"/>
      <c r="K19" s="79">
        <v>1568</v>
      </c>
      <c r="L19" s="134"/>
      <c r="M19" s="131"/>
      <c r="N19" s="133"/>
      <c r="O19" s="126"/>
      <c r="P19" s="79">
        <v>1736</v>
      </c>
      <c r="Q19" s="134"/>
      <c r="R19" s="131"/>
      <c r="S19" s="133"/>
      <c r="T19" s="126"/>
      <c r="U19" s="79"/>
      <c r="V19" s="129"/>
      <c r="W19" s="131"/>
      <c r="X19" s="133"/>
      <c r="Y19" s="126"/>
      <c r="Z19" s="79"/>
      <c r="AA19" s="129"/>
      <c r="AB19" s="131"/>
      <c r="AC19" s="133"/>
      <c r="AD19" s="126"/>
      <c r="AE19" s="79"/>
      <c r="AF19" s="129"/>
      <c r="AG19" s="131"/>
      <c r="AH19" s="133"/>
      <c r="AI19" s="126"/>
    </row>
    <row r="20" spans="1:36" ht="33.75" customHeight="1" x14ac:dyDescent="0.25">
      <c r="A20" s="95">
        <v>6</v>
      </c>
      <c r="B20" s="97" t="s">
        <v>56</v>
      </c>
      <c r="C20" s="107" t="s">
        <v>89</v>
      </c>
      <c r="D20" s="90" t="s">
        <v>57</v>
      </c>
      <c r="E20" s="125" t="s">
        <v>23</v>
      </c>
      <c r="F20" s="76">
        <v>234</v>
      </c>
      <c r="G20" s="134">
        <f t="shared" ref="G20" si="6">(F20/F21)</f>
        <v>0.94350000000000001</v>
      </c>
      <c r="H20" s="102" t="s">
        <v>46</v>
      </c>
      <c r="I20" s="123" t="s">
        <v>76</v>
      </c>
      <c r="J20" s="94">
        <f>IF(G20="vazio",0,IF(G20&gt;=90%,4,0))</f>
        <v>4</v>
      </c>
      <c r="K20" s="76">
        <v>217</v>
      </c>
      <c r="L20" s="134">
        <f t="shared" ref="L20" si="7">(K20/K21)</f>
        <v>0.96879999999999999</v>
      </c>
      <c r="M20" s="102" t="s">
        <v>46</v>
      </c>
      <c r="N20" s="123" t="s">
        <v>76</v>
      </c>
      <c r="O20" s="94">
        <f>IF(L20="vazio",0,IF(L20&gt;=90%,4,0))</f>
        <v>4</v>
      </c>
      <c r="P20" s="76">
        <v>241</v>
      </c>
      <c r="Q20" s="134">
        <f t="shared" ref="Q20" si="8">(P20/P21)</f>
        <v>0.9718</v>
      </c>
      <c r="R20" s="102" t="s">
        <v>46</v>
      </c>
      <c r="S20" s="123" t="s">
        <v>76</v>
      </c>
      <c r="T20" s="94">
        <f>IF(Q20="vazio",0,IF(Q20&gt;=90%,4,0))</f>
        <v>4</v>
      </c>
      <c r="U20" s="76"/>
      <c r="V20" s="129" t="e">
        <f t="shared" ref="V20" si="9">(U20/U21)</f>
        <v>#DIV/0!</v>
      </c>
      <c r="W20" s="102" t="s">
        <v>46</v>
      </c>
      <c r="X20" s="123" t="s">
        <v>76</v>
      </c>
      <c r="Y20" s="94" t="e">
        <f>IF(V20="vazio",0,IF(V20&gt;=90%,4,0))</f>
        <v>#DIV/0!</v>
      </c>
      <c r="Z20" s="76"/>
      <c r="AA20" s="129" t="e">
        <f t="shared" ref="AA20" si="10">(Z20/Z21)</f>
        <v>#DIV/0!</v>
      </c>
      <c r="AB20" s="102" t="s">
        <v>46</v>
      </c>
      <c r="AC20" s="123" t="s">
        <v>76</v>
      </c>
      <c r="AD20" s="94" t="e">
        <f>IF(AA20="vazio",0,IF(AA20&gt;=90%,4,0))</f>
        <v>#DIV/0!</v>
      </c>
      <c r="AE20" s="76"/>
      <c r="AF20" s="129" t="e">
        <f t="shared" ref="AF20" si="11">(AE20/AE21)</f>
        <v>#DIV/0!</v>
      </c>
      <c r="AG20" s="102" t="s">
        <v>46</v>
      </c>
      <c r="AH20" s="123" t="s">
        <v>76</v>
      </c>
      <c r="AI20" s="94" t="e">
        <f>IF(AF20="vazio",0,IF(AF20&gt;=90%,4,0))</f>
        <v>#DIV/0!</v>
      </c>
    </row>
    <row r="21" spans="1:36" ht="33.75" customHeight="1" x14ac:dyDescent="0.25">
      <c r="A21" s="96"/>
      <c r="B21" s="98"/>
      <c r="C21" s="108"/>
      <c r="D21" s="90" t="s">
        <v>58</v>
      </c>
      <c r="E21" s="125"/>
      <c r="F21" s="76">
        <v>248</v>
      </c>
      <c r="G21" s="134"/>
      <c r="H21" s="103"/>
      <c r="I21" s="124"/>
      <c r="J21" s="94"/>
      <c r="K21" s="76">
        <v>224</v>
      </c>
      <c r="L21" s="134"/>
      <c r="M21" s="103"/>
      <c r="N21" s="124"/>
      <c r="O21" s="94"/>
      <c r="P21" s="76">
        <v>248</v>
      </c>
      <c r="Q21" s="134"/>
      <c r="R21" s="103"/>
      <c r="S21" s="124"/>
      <c r="T21" s="94"/>
      <c r="U21" s="76"/>
      <c r="V21" s="129"/>
      <c r="W21" s="103"/>
      <c r="X21" s="124"/>
      <c r="Y21" s="94"/>
      <c r="Z21" s="76"/>
      <c r="AA21" s="129"/>
      <c r="AB21" s="103"/>
      <c r="AC21" s="124"/>
      <c r="AD21" s="94"/>
      <c r="AE21" s="76"/>
      <c r="AF21" s="129"/>
      <c r="AG21" s="103"/>
      <c r="AH21" s="124"/>
      <c r="AI21" s="94"/>
    </row>
    <row r="22" spans="1:36" ht="33.75" customHeight="1" x14ac:dyDescent="0.25">
      <c r="A22" s="114">
        <v>7</v>
      </c>
      <c r="B22" s="116" t="s">
        <v>41</v>
      </c>
      <c r="C22" s="121" t="s">
        <v>72</v>
      </c>
      <c r="D22" s="91" t="s">
        <v>34</v>
      </c>
      <c r="E22" s="118"/>
      <c r="F22" s="77">
        <v>6750</v>
      </c>
      <c r="G22" s="101">
        <f>IFERROR(F22/F23,"vazio")</f>
        <v>6.31</v>
      </c>
      <c r="H22" s="127" t="s">
        <v>91</v>
      </c>
      <c r="I22" s="112" t="s">
        <v>76</v>
      </c>
      <c r="J22" s="126">
        <f>IF(G22="vazio",0,IF(G22&lt;=7,4,0))</f>
        <v>4</v>
      </c>
      <c r="K22" s="77">
        <v>6159</v>
      </c>
      <c r="L22" s="101">
        <f>IFERROR(K22/K23,"vazio")</f>
        <v>6.09</v>
      </c>
      <c r="M22" s="127" t="s">
        <v>91</v>
      </c>
      <c r="N22" s="112" t="s">
        <v>76</v>
      </c>
      <c r="O22" s="126">
        <f>IF(L22="vazio",0,IF(L22&lt;=7,4,0))</f>
        <v>4</v>
      </c>
      <c r="P22" s="77">
        <v>7278</v>
      </c>
      <c r="Q22" s="101">
        <f>IFERROR(P22/P23,"vazio")</f>
        <v>6.14</v>
      </c>
      <c r="R22" s="127" t="s">
        <v>91</v>
      </c>
      <c r="S22" s="112" t="s">
        <v>76</v>
      </c>
      <c r="T22" s="126">
        <f>IF(Q22="vazio",0,IF(Q22&lt;=7,4,0))</f>
        <v>4</v>
      </c>
      <c r="U22" s="77"/>
      <c r="V22" s="106" t="str">
        <f>IFERROR(U22/U23,"vazio")</f>
        <v>vazio</v>
      </c>
      <c r="W22" s="127" t="s">
        <v>91</v>
      </c>
      <c r="X22" s="112" t="s">
        <v>76</v>
      </c>
      <c r="Y22" s="126">
        <f>IF(V22="vazio",0,IF(V22&lt;=7,4,0))</f>
        <v>0</v>
      </c>
      <c r="Z22" s="77"/>
      <c r="AA22" s="106" t="str">
        <f>IFERROR(Z22/Z23,"vazio")</f>
        <v>vazio</v>
      </c>
      <c r="AB22" s="127" t="s">
        <v>91</v>
      </c>
      <c r="AC22" s="112" t="s">
        <v>76</v>
      </c>
      <c r="AD22" s="126">
        <f>IF(AA22="vazio",0,IF(AA22&lt;=7,4,0))</f>
        <v>0</v>
      </c>
      <c r="AE22" s="77"/>
      <c r="AF22" s="106" t="str">
        <f>IFERROR(AE22/AE23,"vazio")</f>
        <v>vazio</v>
      </c>
      <c r="AG22" s="127" t="s">
        <v>91</v>
      </c>
      <c r="AH22" s="112" t="s">
        <v>76</v>
      </c>
      <c r="AI22" s="126">
        <f>IF(AF22="vazio",0,IF(AF22&lt;=7,4,0))</f>
        <v>0</v>
      </c>
    </row>
    <row r="23" spans="1:36" ht="33.75" customHeight="1" x14ac:dyDescent="0.25">
      <c r="A23" s="115"/>
      <c r="B23" s="117"/>
      <c r="C23" s="122"/>
      <c r="D23" s="91" t="s">
        <v>90</v>
      </c>
      <c r="E23" s="119"/>
      <c r="F23" s="77">
        <v>1069</v>
      </c>
      <c r="G23" s="101"/>
      <c r="H23" s="128"/>
      <c r="I23" s="113"/>
      <c r="J23" s="126"/>
      <c r="K23" s="77">
        <v>1012</v>
      </c>
      <c r="L23" s="101"/>
      <c r="M23" s="128"/>
      <c r="N23" s="113"/>
      <c r="O23" s="126"/>
      <c r="P23" s="77">
        <v>1186</v>
      </c>
      <c r="Q23" s="101"/>
      <c r="R23" s="128"/>
      <c r="S23" s="113"/>
      <c r="T23" s="126"/>
      <c r="U23" s="77"/>
      <c r="V23" s="106"/>
      <c r="W23" s="128"/>
      <c r="X23" s="113"/>
      <c r="Y23" s="126"/>
      <c r="Z23" s="77"/>
      <c r="AA23" s="106"/>
      <c r="AB23" s="128"/>
      <c r="AC23" s="113"/>
      <c r="AD23" s="126"/>
      <c r="AE23" s="77"/>
      <c r="AF23" s="106"/>
      <c r="AG23" s="128"/>
      <c r="AH23" s="113"/>
      <c r="AI23" s="126"/>
    </row>
    <row r="24" spans="1:36" ht="33.75" customHeight="1" x14ac:dyDescent="0.25">
      <c r="A24" s="95">
        <v>8</v>
      </c>
      <c r="B24" s="97" t="s">
        <v>42</v>
      </c>
      <c r="C24" s="107" t="s">
        <v>92</v>
      </c>
      <c r="D24" s="90" t="s">
        <v>39</v>
      </c>
      <c r="E24" s="125"/>
      <c r="F24" s="76">
        <v>1545</v>
      </c>
      <c r="G24" s="101">
        <f>IFERROR(F24/F25,"vazio")</f>
        <v>7.09</v>
      </c>
      <c r="H24" s="102" t="s">
        <v>91</v>
      </c>
      <c r="I24" s="123" t="s">
        <v>76</v>
      </c>
      <c r="J24" s="94">
        <f>IF(G24="vazio",0,IF(G24&lt;=7,4,0))</f>
        <v>0</v>
      </c>
      <c r="K24" s="76">
        <v>1390</v>
      </c>
      <c r="L24" s="101">
        <f>IFERROR(K24/K25,"vazio")</f>
        <v>7.39</v>
      </c>
      <c r="M24" s="102" t="s">
        <v>91</v>
      </c>
      <c r="N24" s="123" t="s">
        <v>76</v>
      </c>
      <c r="O24" s="94">
        <f>IF(L24="vazio",0,IF(L24&lt;=7,4,0))</f>
        <v>0</v>
      </c>
      <c r="P24" s="76">
        <v>1538</v>
      </c>
      <c r="Q24" s="101">
        <f>IFERROR(P24/P25,"vazio")</f>
        <v>6.41</v>
      </c>
      <c r="R24" s="102" t="s">
        <v>91</v>
      </c>
      <c r="S24" s="123" t="s">
        <v>76</v>
      </c>
      <c r="T24" s="94">
        <f>IF(Q24="vazio",0,IF(Q24&lt;=7,4,0))</f>
        <v>4</v>
      </c>
      <c r="U24" s="76"/>
      <c r="V24" s="106" t="str">
        <f>IFERROR(U24/U25,"vazio")</f>
        <v>vazio</v>
      </c>
      <c r="W24" s="102" t="s">
        <v>91</v>
      </c>
      <c r="X24" s="123" t="s">
        <v>76</v>
      </c>
      <c r="Y24" s="94">
        <f>IF(V24="vazio",0,IF(V24&lt;=7,4,0))</f>
        <v>0</v>
      </c>
      <c r="Z24" s="76"/>
      <c r="AA24" s="106" t="str">
        <f>IFERROR(Z24/Z25,"vazio")</f>
        <v>vazio</v>
      </c>
      <c r="AB24" s="102" t="s">
        <v>91</v>
      </c>
      <c r="AC24" s="123" t="s">
        <v>76</v>
      </c>
      <c r="AD24" s="94">
        <f>IF(AA24="vazio",0,IF(AA24&lt;=7,4,0))</f>
        <v>0</v>
      </c>
      <c r="AE24" s="76"/>
      <c r="AF24" s="106" t="str">
        <f>IFERROR(AE24/AE25,"vazio")</f>
        <v>vazio</v>
      </c>
      <c r="AG24" s="102" t="s">
        <v>91</v>
      </c>
      <c r="AH24" s="123" t="s">
        <v>76</v>
      </c>
      <c r="AI24" s="94">
        <f>IF(AF24="vazio",0,IF(AF24&lt;=7,4,0))</f>
        <v>0</v>
      </c>
    </row>
    <row r="25" spans="1:36" ht="48" customHeight="1" x14ac:dyDescent="0.25">
      <c r="A25" s="96"/>
      <c r="B25" s="98"/>
      <c r="C25" s="108"/>
      <c r="D25" s="90" t="s">
        <v>43</v>
      </c>
      <c r="E25" s="125"/>
      <c r="F25" s="76">
        <v>218</v>
      </c>
      <c r="G25" s="101"/>
      <c r="H25" s="103"/>
      <c r="I25" s="124"/>
      <c r="J25" s="94"/>
      <c r="K25" s="76">
        <v>188</v>
      </c>
      <c r="L25" s="101"/>
      <c r="M25" s="103"/>
      <c r="N25" s="124"/>
      <c r="O25" s="94"/>
      <c r="P25" s="76">
        <v>240</v>
      </c>
      <c r="Q25" s="101"/>
      <c r="R25" s="103"/>
      <c r="S25" s="124"/>
      <c r="T25" s="94"/>
      <c r="U25" s="76"/>
      <c r="V25" s="106"/>
      <c r="W25" s="103"/>
      <c r="X25" s="124"/>
      <c r="Y25" s="94"/>
      <c r="Z25" s="76"/>
      <c r="AA25" s="106"/>
      <c r="AB25" s="103"/>
      <c r="AC25" s="124"/>
      <c r="AD25" s="94"/>
      <c r="AE25" s="76"/>
      <c r="AF25" s="106"/>
      <c r="AG25" s="103"/>
      <c r="AH25" s="124"/>
      <c r="AI25" s="94"/>
    </row>
    <row r="26" spans="1:36" ht="33.75" customHeight="1" x14ac:dyDescent="0.25">
      <c r="A26" s="114">
        <v>9</v>
      </c>
      <c r="B26" s="116" t="s">
        <v>59</v>
      </c>
      <c r="C26" s="121" t="s">
        <v>222</v>
      </c>
      <c r="D26" s="91" t="s">
        <v>60</v>
      </c>
      <c r="E26" s="118"/>
      <c r="F26" s="77">
        <v>234</v>
      </c>
      <c r="G26" s="120">
        <f t="shared" ref="G26" si="12">IFERROR(F26/F27,"vazio")</f>
        <v>6</v>
      </c>
      <c r="H26" s="110" t="s">
        <v>93</v>
      </c>
      <c r="I26" s="112" t="s">
        <v>76</v>
      </c>
      <c r="J26" s="109">
        <f>IF(G26="vazio",0,IF(G26&lt;=10,4,0))</f>
        <v>4</v>
      </c>
      <c r="K26" s="77">
        <v>217</v>
      </c>
      <c r="L26" s="120">
        <f t="shared" ref="L26" si="13">IFERROR(K26/K27,"vazio")</f>
        <v>6</v>
      </c>
      <c r="M26" s="110" t="s">
        <v>93</v>
      </c>
      <c r="N26" s="112" t="s">
        <v>76</v>
      </c>
      <c r="O26" s="109">
        <f>IF(L26="vazio",0,IF(L26&lt;=10,4,0))</f>
        <v>4</v>
      </c>
      <c r="P26" s="77">
        <v>241</v>
      </c>
      <c r="Q26" s="106">
        <f t="shared" ref="Q26" si="14">IFERROR(P26/P27,"vazio")</f>
        <v>6</v>
      </c>
      <c r="R26" s="110" t="s">
        <v>93</v>
      </c>
      <c r="S26" s="112" t="s">
        <v>76</v>
      </c>
      <c r="T26" s="109">
        <f>IF(Q26="vazio",0,IF(Q26&lt;=10,4,0))</f>
        <v>4</v>
      </c>
      <c r="U26" s="77"/>
      <c r="V26" s="106" t="str">
        <f t="shared" ref="V26" si="15">IFERROR(U26/U27,"vazio")</f>
        <v>vazio</v>
      </c>
      <c r="W26" s="110" t="s">
        <v>93</v>
      </c>
      <c r="X26" s="112" t="s">
        <v>76</v>
      </c>
      <c r="Y26" s="109">
        <f>IF(V26="vazio",0,IF(V26&lt;=10,4,0))</f>
        <v>0</v>
      </c>
      <c r="Z26" s="77"/>
      <c r="AA26" s="106" t="str">
        <f t="shared" ref="AA26" si="16">IFERROR(Z26/Z27,"vazio")</f>
        <v>vazio</v>
      </c>
      <c r="AB26" s="110" t="s">
        <v>93</v>
      </c>
      <c r="AC26" s="112" t="s">
        <v>76</v>
      </c>
      <c r="AD26" s="109">
        <f>IF(AA26="vazio",0,IF(AA26&lt;=10,4,0))</f>
        <v>0</v>
      </c>
      <c r="AE26" s="77"/>
      <c r="AF26" s="106" t="str">
        <f t="shared" ref="AF26" si="17">IFERROR(AE26/AE27,"vazio")</f>
        <v>vazio</v>
      </c>
      <c r="AG26" s="110" t="s">
        <v>93</v>
      </c>
      <c r="AH26" s="112" t="s">
        <v>76</v>
      </c>
      <c r="AI26" s="109">
        <f>IF(AF26="vazio",0,IF(AF26&lt;=10,4,0))</f>
        <v>0</v>
      </c>
    </row>
    <row r="27" spans="1:36" ht="33.75" customHeight="1" x14ac:dyDescent="0.25">
      <c r="A27" s="115"/>
      <c r="B27" s="117"/>
      <c r="C27" s="122"/>
      <c r="D27" s="91" t="s">
        <v>61</v>
      </c>
      <c r="E27" s="119"/>
      <c r="F27" s="77">
        <v>38</v>
      </c>
      <c r="G27" s="120"/>
      <c r="H27" s="111"/>
      <c r="I27" s="113"/>
      <c r="J27" s="109"/>
      <c r="K27" s="77">
        <v>34</v>
      </c>
      <c r="L27" s="120"/>
      <c r="M27" s="111"/>
      <c r="N27" s="113"/>
      <c r="O27" s="109"/>
      <c r="P27" s="77">
        <v>40</v>
      </c>
      <c r="Q27" s="106"/>
      <c r="R27" s="111"/>
      <c r="S27" s="113"/>
      <c r="T27" s="109"/>
      <c r="U27" s="77"/>
      <c r="V27" s="106"/>
      <c r="W27" s="111"/>
      <c r="X27" s="113"/>
      <c r="Y27" s="109"/>
      <c r="Z27" s="77"/>
      <c r="AA27" s="106"/>
      <c r="AB27" s="111"/>
      <c r="AC27" s="113"/>
      <c r="AD27" s="109"/>
      <c r="AE27" s="77"/>
      <c r="AF27" s="106"/>
      <c r="AG27" s="111"/>
      <c r="AH27" s="113"/>
      <c r="AI27" s="109"/>
    </row>
    <row r="28" spans="1:36" ht="33.75" customHeight="1" x14ac:dyDescent="0.25">
      <c r="A28" s="95">
        <v>10</v>
      </c>
      <c r="B28" s="97" t="s">
        <v>204</v>
      </c>
      <c r="C28" s="107" t="s">
        <v>223</v>
      </c>
      <c r="D28" s="90" t="s">
        <v>209</v>
      </c>
      <c r="E28" s="99"/>
      <c r="F28" s="76">
        <v>1743</v>
      </c>
      <c r="G28" s="101">
        <f>IFERROR(F28/F29,"vazio")</f>
        <v>6.86</v>
      </c>
      <c r="H28" s="102" t="s">
        <v>91</v>
      </c>
      <c r="I28" s="104" t="s">
        <v>86</v>
      </c>
      <c r="J28" s="94">
        <f>IF(G28="vazio",0,IF(G28&lt;=7,4,0))</f>
        <v>4</v>
      </c>
      <c r="K28" s="76">
        <v>1455</v>
      </c>
      <c r="L28" s="101">
        <f>IFERROR(K28/K29,"vazio")</f>
        <v>5.94</v>
      </c>
      <c r="M28" s="102" t="s">
        <v>91</v>
      </c>
      <c r="N28" s="104" t="s">
        <v>86</v>
      </c>
      <c r="O28" s="94">
        <f>IF(L28="vazio",0,IF(L28&lt;=7,4,0))</f>
        <v>4</v>
      </c>
      <c r="P28" s="76">
        <v>1628</v>
      </c>
      <c r="Q28" s="106">
        <f>IFERROR(P28/P29,"vazio")</f>
        <v>5.3</v>
      </c>
      <c r="R28" s="102" t="s">
        <v>91</v>
      </c>
      <c r="S28" s="104" t="s">
        <v>86</v>
      </c>
      <c r="T28" s="94">
        <f>IF(Q28="vazio",0,IF(Q28&lt;=7,4,0))</f>
        <v>4</v>
      </c>
      <c r="U28" s="76"/>
      <c r="V28" s="106" t="str">
        <f>IFERROR(U28/U29,"vazio")</f>
        <v>vazio</v>
      </c>
      <c r="W28" s="102" t="s">
        <v>91</v>
      </c>
      <c r="X28" s="104" t="s">
        <v>86</v>
      </c>
      <c r="Y28" s="94">
        <f>IF(V28="vazio",0,IF(V28&lt;=7,4,0))</f>
        <v>0</v>
      </c>
      <c r="Z28" s="76"/>
      <c r="AA28" s="106" t="str">
        <f>IFERROR(Z28/Z29,"vazio")</f>
        <v>vazio</v>
      </c>
      <c r="AB28" s="102" t="s">
        <v>91</v>
      </c>
      <c r="AC28" s="104" t="s">
        <v>86</v>
      </c>
      <c r="AD28" s="94">
        <f>IF(AA28="vazio",0,IF(AA28&lt;=7,4,0))</f>
        <v>0</v>
      </c>
      <c r="AE28" s="76"/>
      <c r="AF28" s="106" t="str">
        <f>IFERROR(AE28/AE29,"vazio")</f>
        <v>vazio</v>
      </c>
      <c r="AG28" s="102" t="s">
        <v>91</v>
      </c>
      <c r="AH28" s="104" t="s">
        <v>86</v>
      </c>
      <c r="AI28" s="94">
        <f>IF(AF28="vazio",0,IF(AF28&lt;=7,4,0))</f>
        <v>0</v>
      </c>
    </row>
    <row r="29" spans="1:36" ht="33.75" customHeight="1" x14ac:dyDescent="0.25">
      <c r="A29" s="96"/>
      <c r="B29" s="98"/>
      <c r="C29" s="108"/>
      <c r="D29" s="90" t="s">
        <v>214</v>
      </c>
      <c r="E29" s="100"/>
      <c r="F29" s="76">
        <v>254</v>
      </c>
      <c r="G29" s="101"/>
      <c r="H29" s="103"/>
      <c r="I29" s="105"/>
      <c r="J29" s="94"/>
      <c r="K29" s="76">
        <v>245</v>
      </c>
      <c r="L29" s="101"/>
      <c r="M29" s="103"/>
      <c r="N29" s="105"/>
      <c r="O29" s="94"/>
      <c r="P29" s="76">
        <v>306</v>
      </c>
      <c r="Q29" s="106"/>
      <c r="R29" s="103"/>
      <c r="S29" s="105"/>
      <c r="T29" s="94"/>
      <c r="U29" s="76"/>
      <c r="V29" s="106"/>
      <c r="W29" s="103"/>
      <c r="X29" s="105"/>
      <c r="Y29" s="94"/>
      <c r="Z29" s="76"/>
      <c r="AA29" s="106"/>
      <c r="AB29" s="103"/>
      <c r="AC29" s="105"/>
      <c r="AD29" s="94"/>
      <c r="AE29" s="76"/>
      <c r="AF29" s="106"/>
      <c r="AG29" s="103"/>
      <c r="AH29" s="105"/>
      <c r="AI29" s="94"/>
    </row>
    <row r="30" spans="1:36" ht="33.75" customHeight="1" x14ac:dyDescent="0.25">
      <c r="A30" s="114">
        <v>11</v>
      </c>
      <c r="B30" s="116" t="s">
        <v>205</v>
      </c>
      <c r="C30" s="121" t="s">
        <v>223</v>
      </c>
      <c r="D30" s="91" t="s">
        <v>210</v>
      </c>
      <c r="E30" s="118"/>
      <c r="F30" s="77">
        <v>496</v>
      </c>
      <c r="G30" s="101">
        <f t="shared" ref="G30" si="18">IFERROR(F30/F31,"vazio")</f>
        <v>3.08</v>
      </c>
      <c r="H30" s="110" t="s">
        <v>91</v>
      </c>
      <c r="I30" s="152" t="s">
        <v>86</v>
      </c>
      <c r="J30" s="109">
        <f t="shared" ref="J30" si="19">IF(G30="vazio",0,IF(G30&lt;=7,4,0))</f>
        <v>4</v>
      </c>
      <c r="K30" s="77">
        <v>492</v>
      </c>
      <c r="L30" s="101">
        <f t="shared" ref="L30" si="20">IFERROR(K30/K31,"vazio")</f>
        <v>3.13</v>
      </c>
      <c r="M30" s="110" t="s">
        <v>91</v>
      </c>
      <c r="N30" s="152" t="s">
        <v>86</v>
      </c>
      <c r="O30" s="109">
        <f t="shared" ref="O30" si="21">IF(L30="vazio",0,IF(L30&lt;=7,4,0))</f>
        <v>4</v>
      </c>
      <c r="P30" s="77">
        <v>613</v>
      </c>
      <c r="Q30" s="106">
        <f t="shared" ref="Q30" si="22">IFERROR(P30/P31,"vazio")</f>
        <v>3</v>
      </c>
      <c r="R30" s="110" t="s">
        <v>91</v>
      </c>
      <c r="S30" s="152" t="s">
        <v>86</v>
      </c>
      <c r="T30" s="109">
        <f t="shared" ref="T30" si="23">IF(Q30="vazio",0,IF(Q30&lt;=7,4,0))</f>
        <v>4</v>
      </c>
      <c r="U30" s="77"/>
      <c r="V30" s="106" t="str">
        <f t="shared" ref="V30" si="24">IFERROR(U30/U31,"vazio")</f>
        <v>vazio</v>
      </c>
      <c r="W30" s="110" t="s">
        <v>91</v>
      </c>
      <c r="X30" s="152" t="s">
        <v>86</v>
      </c>
      <c r="Y30" s="109">
        <f t="shared" ref="Y30" si="25">IF(V30="vazio",0,IF(V30&lt;=7,4,0))</f>
        <v>0</v>
      </c>
      <c r="Z30" s="77"/>
      <c r="AA30" s="106" t="str">
        <f t="shared" ref="AA30" si="26">IFERROR(Z30/Z31,"vazio")</f>
        <v>vazio</v>
      </c>
      <c r="AB30" s="110" t="s">
        <v>91</v>
      </c>
      <c r="AC30" s="152" t="s">
        <v>86</v>
      </c>
      <c r="AD30" s="109">
        <f t="shared" ref="AD30" si="27">IF(AA30="vazio",0,IF(AA30&lt;=7,4,0))</f>
        <v>0</v>
      </c>
      <c r="AE30" s="77"/>
      <c r="AF30" s="106" t="str">
        <f t="shared" ref="AF30" si="28">IFERROR(AE30/AE31,"vazio")</f>
        <v>vazio</v>
      </c>
      <c r="AG30" s="110" t="s">
        <v>91</v>
      </c>
      <c r="AH30" s="152" t="s">
        <v>86</v>
      </c>
      <c r="AI30" s="109">
        <f t="shared" ref="AI30" si="29">IF(AF30="vazio",0,IF(AF30&lt;=7,4,0))</f>
        <v>0</v>
      </c>
    </row>
    <row r="31" spans="1:36" ht="33.75" customHeight="1" x14ac:dyDescent="0.25">
      <c r="A31" s="115"/>
      <c r="B31" s="117"/>
      <c r="C31" s="122"/>
      <c r="D31" s="91" t="s">
        <v>214</v>
      </c>
      <c r="E31" s="119"/>
      <c r="F31" s="77">
        <v>161</v>
      </c>
      <c r="G31" s="101"/>
      <c r="H31" s="111"/>
      <c r="I31" s="153"/>
      <c r="J31" s="109"/>
      <c r="K31" s="77">
        <v>157</v>
      </c>
      <c r="L31" s="101"/>
      <c r="M31" s="111"/>
      <c r="N31" s="153"/>
      <c r="O31" s="109"/>
      <c r="P31" s="77">
        <v>204</v>
      </c>
      <c r="Q31" s="106"/>
      <c r="R31" s="111"/>
      <c r="S31" s="153"/>
      <c r="T31" s="109"/>
      <c r="U31" s="77"/>
      <c r="V31" s="106"/>
      <c r="W31" s="111"/>
      <c r="X31" s="153"/>
      <c r="Y31" s="109"/>
      <c r="Z31" s="77"/>
      <c r="AA31" s="106"/>
      <c r="AB31" s="111"/>
      <c r="AC31" s="153"/>
      <c r="AD31" s="109"/>
      <c r="AE31" s="77"/>
      <c r="AF31" s="106"/>
      <c r="AG31" s="111"/>
      <c r="AH31" s="153"/>
      <c r="AI31" s="109"/>
    </row>
    <row r="32" spans="1:36" s="11" customFormat="1" ht="33.75" customHeight="1" x14ac:dyDescent="0.25">
      <c r="A32" s="95">
        <v>12</v>
      </c>
      <c r="B32" s="97" t="s">
        <v>206</v>
      </c>
      <c r="C32" s="107" t="s">
        <v>223</v>
      </c>
      <c r="D32" s="90" t="s">
        <v>211</v>
      </c>
      <c r="E32" s="99"/>
      <c r="F32" s="76">
        <v>880</v>
      </c>
      <c r="G32" s="101">
        <f t="shared" ref="G32" si="30">IFERROR(F32/F33,"vazio")</f>
        <v>3.84</v>
      </c>
      <c r="H32" s="102" t="s">
        <v>91</v>
      </c>
      <c r="I32" s="104" t="s">
        <v>86</v>
      </c>
      <c r="J32" s="94">
        <f t="shared" ref="J32" si="31">IF(G32="vazio",0,IF(G32&lt;=7,4,0))</f>
        <v>4</v>
      </c>
      <c r="K32" s="76">
        <v>763</v>
      </c>
      <c r="L32" s="101">
        <f t="shared" ref="L32" si="32">IFERROR(K32/K33,"vazio")</f>
        <v>3.76</v>
      </c>
      <c r="M32" s="102" t="s">
        <v>91</v>
      </c>
      <c r="N32" s="104" t="s">
        <v>86</v>
      </c>
      <c r="O32" s="94">
        <f t="shared" ref="O32" si="33">IF(L32="vazio",0,IF(L32&lt;=7,4,0))</f>
        <v>4</v>
      </c>
      <c r="P32" s="76">
        <v>977</v>
      </c>
      <c r="Q32" s="106">
        <f t="shared" ref="Q32" si="34">IFERROR(P32/P33,"vazio")</f>
        <v>3.9</v>
      </c>
      <c r="R32" s="102" t="s">
        <v>91</v>
      </c>
      <c r="S32" s="104" t="s">
        <v>86</v>
      </c>
      <c r="T32" s="94">
        <f t="shared" ref="T32" si="35">IF(Q32="vazio",0,IF(Q32&lt;=7,4,0))</f>
        <v>4</v>
      </c>
      <c r="U32" s="76"/>
      <c r="V32" s="106" t="str">
        <f t="shared" ref="V32" si="36">IFERROR(U32/U33,"vazio")</f>
        <v>vazio</v>
      </c>
      <c r="W32" s="102" t="s">
        <v>91</v>
      </c>
      <c r="X32" s="104" t="s">
        <v>86</v>
      </c>
      <c r="Y32" s="94">
        <f t="shared" ref="Y32" si="37">IF(V32="vazio",0,IF(V32&lt;=7,4,0))</f>
        <v>0</v>
      </c>
      <c r="Z32" s="76"/>
      <c r="AA32" s="106" t="str">
        <f t="shared" ref="AA32" si="38">IFERROR(Z32/Z33,"vazio")</f>
        <v>vazio</v>
      </c>
      <c r="AB32" s="102" t="s">
        <v>91</v>
      </c>
      <c r="AC32" s="104" t="s">
        <v>86</v>
      </c>
      <c r="AD32" s="94">
        <f t="shared" ref="AD32" si="39">IF(AA32="vazio",0,IF(AA32&lt;=7,4,0))</f>
        <v>0</v>
      </c>
      <c r="AE32" s="76"/>
      <c r="AF32" s="106" t="str">
        <f t="shared" ref="AF32" si="40">IFERROR(AE32/AE33,"vazio")</f>
        <v>vazio</v>
      </c>
      <c r="AG32" s="102" t="s">
        <v>91</v>
      </c>
      <c r="AH32" s="104" t="s">
        <v>86</v>
      </c>
      <c r="AI32" s="94">
        <f t="shared" ref="AI32" si="41">IF(AF32="vazio",0,IF(AF32&lt;=7,4,0))</f>
        <v>0</v>
      </c>
      <c r="AJ32"/>
    </row>
    <row r="33" spans="1:36" s="11" customFormat="1" ht="33.75" customHeight="1" x14ac:dyDescent="0.25">
      <c r="A33" s="96"/>
      <c r="B33" s="98"/>
      <c r="C33" s="108"/>
      <c r="D33" s="90" t="s">
        <v>214</v>
      </c>
      <c r="E33" s="100"/>
      <c r="F33" s="76">
        <v>229</v>
      </c>
      <c r="G33" s="101"/>
      <c r="H33" s="103"/>
      <c r="I33" s="105"/>
      <c r="J33" s="94"/>
      <c r="K33" s="76">
        <v>203</v>
      </c>
      <c r="L33" s="101"/>
      <c r="M33" s="103"/>
      <c r="N33" s="105"/>
      <c r="O33" s="94"/>
      <c r="P33" s="76">
        <v>250</v>
      </c>
      <c r="Q33" s="106"/>
      <c r="R33" s="103"/>
      <c r="S33" s="105"/>
      <c r="T33" s="94"/>
      <c r="U33" s="76"/>
      <c r="V33" s="106"/>
      <c r="W33" s="103"/>
      <c r="X33" s="105"/>
      <c r="Y33" s="94"/>
      <c r="Z33" s="76"/>
      <c r="AA33" s="106"/>
      <c r="AB33" s="103"/>
      <c r="AC33" s="105"/>
      <c r="AD33" s="94"/>
      <c r="AE33" s="76"/>
      <c r="AF33" s="106"/>
      <c r="AG33" s="103"/>
      <c r="AH33" s="105"/>
      <c r="AI33" s="94"/>
      <c r="AJ33"/>
    </row>
    <row r="34" spans="1:36" s="11" customFormat="1" ht="33.75" customHeight="1" x14ac:dyDescent="0.25">
      <c r="A34" s="114">
        <v>13</v>
      </c>
      <c r="B34" s="116" t="s">
        <v>208</v>
      </c>
      <c r="C34" s="121" t="s">
        <v>223</v>
      </c>
      <c r="D34" s="91" t="s">
        <v>212</v>
      </c>
      <c r="E34" s="118"/>
      <c r="F34" s="77">
        <v>657</v>
      </c>
      <c r="G34" s="101">
        <f t="shared" ref="G34" si="42">IFERROR(F34/F35,"vazio")</f>
        <v>3.39</v>
      </c>
      <c r="H34" s="110" t="s">
        <v>91</v>
      </c>
      <c r="I34" s="152" t="s">
        <v>86</v>
      </c>
      <c r="J34" s="109">
        <f t="shared" ref="J34" si="43">IF(G34="vazio",0,IF(G34&lt;=7,4,0))</f>
        <v>4</v>
      </c>
      <c r="K34" s="77">
        <v>736</v>
      </c>
      <c r="L34" s="101">
        <f t="shared" ref="L34" si="44">IFERROR(K34/K35,"vazio")</f>
        <v>3.85</v>
      </c>
      <c r="M34" s="110" t="s">
        <v>91</v>
      </c>
      <c r="N34" s="152" t="s">
        <v>86</v>
      </c>
      <c r="O34" s="109">
        <f t="shared" ref="O34" si="45">IF(L34="vazio",0,IF(L34&lt;=7,4,0))</f>
        <v>4</v>
      </c>
      <c r="P34" s="77">
        <v>979</v>
      </c>
      <c r="Q34" s="106">
        <f t="shared" ref="Q34" si="46">IFERROR(P34/P35,"vazio")</f>
        <v>4.2</v>
      </c>
      <c r="R34" s="110" t="s">
        <v>91</v>
      </c>
      <c r="S34" s="152" t="s">
        <v>86</v>
      </c>
      <c r="T34" s="109">
        <f t="shared" ref="T34" si="47">IF(Q34="vazio",0,IF(Q34&lt;=7,4,0))</f>
        <v>4</v>
      </c>
      <c r="U34" s="77"/>
      <c r="V34" s="106" t="str">
        <f t="shared" ref="V34" si="48">IFERROR(U34/U35,"vazio")</f>
        <v>vazio</v>
      </c>
      <c r="W34" s="110" t="s">
        <v>91</v>
      </c>
      <c r="X34" s="152" t="s">
        <v>86</v>
      </c>
      <c r="Y34" s="109">
        <f t="shared" ref="Y34" si="49">IF(V34="vazio",0,IF(V34&lt;=7,4,0))</f>
        <v>0</v>
      </c>
      <c r="Z34" s="77"/>
      <c r="AA34" s="106" t="str">
        <f t="shared" ref="AA34" si="50">IFERROR(Z34/Z35,"vazio")</f>
        <v>vazio</v>
      </c>
      <c r="AB34" s="110" t="s">
        <v>91</v>
      </c>
      <c r="AC34" s="152" t="s">
        <v>86</v>
      </c>
      <c r="AD34" s="109">
        <f t="shared" ref="AD34" si="51">IF(AA34="vazio",0,IF(AA34&lt;=7,4,0))</f>
        <v>0</v>
      </c>
      <c r="AE34" s="77"/>
      <c r="AF34" s="106" t="str">
        <f t="shared" ref="AF34" si="52">IFERROR(AE34/AE35,"vazio")</f>
        <v>vazio</v>
      </c>
      <c r="AG34" s="110" t="s">
        <v>91</v>
      </c>
      <c r="AH34" s="152" t="s">
        <v>86</v>
      </c>
      <c r="AI34" s="109">
        <f t="shared" ref="AI34" si="53">IF(AF34="vazio",0,IF(AF34&lt;=7,4,0))</f>
        <v>0</v>
      </c>
      <c r="AJ34"/>
    </row>
    <row r="35" spans="1:36" s="11" customFormat="1" ht="33.75" customHeight="1" x14ac:dyDescent="0.25">
      <c r="A35" s="115"/>
      <c r="B35" s="117"/>
      <c r="C35" s="122"/>
      <c r="D35" s="91" t="s">
        <v>214</v>
      </c>
      <c r="E35" s="119"/>
      <c r="F35" s="77">
        <v>194</v>
      </c>
      <c r="G35" s="101"/>
      <c r="H35" s="111"/>
      <c r="I35" s="153"/>
      <c r="J35" s="109"/>
      <c r="K35" s="77">
        <v>191</v>
      </c>
      <c r="L35" s="101"/>
      <c r="M35" s="111"/>
      <c r="N35" s="153"/>
      <c r="O35" s="109"/>
      <c r="P35" s="77">
        <v>233</v>
      </c>
      <c r="Q35" s="106"/>
      <c r="R35" s="111"/>
      <c r="S35" s="153"/>
      <c r="T35" s="109"/>
      <c r="U35" s="77"/>
      <c r="V35" s="106"/>
      <c r="W35" s="111"/>
      <c r="X35" s="153"/>
      <c r="Y35" s="109"/>
      <c r="Z35" s="77"/>
      <c r="AA35" s="106"/>
      <c r="AB35" s="111"/>
      <c r="AC35" s="153"/>
      <c r="AD35" s="109"/>
      <c r="AE35" s="77"/>
      <c r="AF35" s="106"/>
      <c r="AG35" s="111"/>
      <c r="AH35" s="153"/>
      <c r="AI35" s="109"/>
      <c r="AJ35"/>
    </row>
    <row r="36" spans="1:36" ht="33.75" customHeight="1" x14ac:dyDescent="0.25">
      <c r="A36" s="95">
        <v>14</v>
      </c>
      <c r="B36" s="97" t="s">
        <v>207</v>
      </c>
      <c r="C36" s="107" t="s">
        <v>223</v>
      </c>
      <c r="D36" s="90" t="s">
        <v>213</v>
      </c>
      <c r="E36" s="99"/>
      <c r="F36" s="76">
        <v>263</v>
      </c>
      <c r="G36" s="101">
        <f t="shared" ref="G36" si="54">IFERROR(F36/F37,"vazio")</f>
        <v>5.98</v>
      </c>
      <c r="H36" s="102" t="s">
        <v>93</v>
      </c>
      <c r="I36" s="104" t="s">
        <v>86</v>
      </c>
      <c r="J36" s="94">
        <f>IF(G36="vazio",0,IF(G36&lt;=10,4,0))</f>
        <v>4</v>
      </c>
      <c r="K36" s="76">
        <v>240</v>
      </c>
      <c r="L36" s="101">
        <f t="shared" ref="L36" si="55">IFERROR(K36/K37,"vazio")</f>
        <v>5.45</v>
      </c>
      <c r="M36" s="102" t="s">
        <v>93</v>
      </c>
      <c r="N36" s="104" t="s">
        <v>86</v>
      </c>
      <c r="O36" s="94">
        <f>IF(L36="vazio",0,IF(L36&lt;=10,4,0))</f>
        <v>4</v>
      </c>
      <c r="P36" s="76">
        <v>273</v>
      </c>
      <c r="Q36" s="106">
        <f t="shared" ref="Q36" si="56">IFERROR(P36/P37,"vazio")</f>
        <v>4.0999999999999996</v>
      </c>
      <c r="R36" s="102" t="s">
        <v>93</v>
      </c>
      <c r="S36" s="104" t="s">
        <v>86</v>
      </c>
      <c r="T36" s="94">
        <f>IF(Q36="vazio",0,IF(Q36&lt;=10,4,0))</f>
        <v>4</v>
      </c>
      <c r="U36" s="76"/>
      <c r="V36" s="106" t="str">
        <f t="shared" ref="V36" si="57">IFERROR(U36/U37,"vazio")</f>
        <v>vazio</v>
      </c>
      <c r="W36" s="102" t="s">
        <v>93</v>
      </c>
      <c r="X36" s="104" t="s">
        <v>86</v>
      </c>
      <c r="Y36" s="94">
        <f>IF(V36="vazio",0,IF(V36&lt;=10,4,0))</f>
        <v>0</v>
      </c>
      <c r="Z36" s="76"/>
      <c r="AA36" s="106" t="str">
        <f t="shared" ref="AA36" si="58">IFERROR(Z36/Z37,"vazio")</f>
        <v>vazio</v>
      </c>
      <c r="AB36" s="102" t="s">
        <v>93</v>
      </c>
      <c r="AC36" s="104" t="s">
        <v>86</v>
      </c>
      <c r="AD36" s="94">
        <f>IF(AA36="vazio",0,IF(AA36&lt;=10,4,0))</f>
        <v>0</v>
      </c>
      <c r="AE36" s="76"/>
      <c r="AF36" s="106" t="str">
        <f t="shared" ref="AF36" si="59">IFERROR(AE36/AE37,"vazio")</f>
        <v>vazio</v>
      </c>
      <c r="AG36" s="102" t="s">
        <v>93</v>
      </c>
      <c r="AH36" s="104" t="s">
        <v>86</v>
      </c>
      <c r="AI36" s="94">
        <f>IF(AF36="vazio",0,IF(AF36&lt;=10,4,0))</f>
        <v>0</v>
      </c>
    </row>
    <row r="37" spans="1:36" ht="33.75" customHeight="1" x14ac:dyDescent="0.25">
      <c r="A37" s="96"/>
      <c r="B37" s="98"/>
      <c r="C37" s="108"/>
      <c r="D37" s="90" t="s">
        <v>214</v>
      </c>
      <c r="E37" s="100"/>
      <c r="F37" s="76">
        <v>44</v>
      </c>
      <c r="G37" s="101"/>
      <c r="H37" s="103"/>
      <c r="I37" s="105"/>
      <c r="J37" s="94"/>
      <c r="K37" s="76">
        <v>44</v>
      </c>
      <c r="L37" s="101"/>
      <c r="M37" s="103"/>
      <c r="N37" s="105"/>
      <c r="O37" s="94"/>
      <c r="P37" s="76">
        <v>66</v>
      </c>
      <c r="Q37" s="106"/>
      <c r="R37" s="103"/>
      <c r="S37" s="105"/>
      <c r="T37" s="94"/>
      <c r="U37" s="76"/>
      <c r="V37" s="106"/>
      <c r="W37" s="103"/>
      <c r="X37" s="105"/>
      <c r="Y37" s="94"/>
      <c r="Z37" s="76"/>
      <c r="AA37" s="106"/>
      <c r="AB37" s="103"/>
      <c r="AC37" s="105"/>
      <c r="AD37" s="94"/>
      <c r="AE37" s="76"/>
      <c r="AF37" s="106"/>
      <c r="AG37" s="103"/>
      <c r="AH37" s="105"/>
      <c r="AI37" s="94"/>
    </row>
    <row r="38" spans="1:36" ht="52.5" customHeight="1" x14ac:dyDescent="0.25">
      <c r="A38" s="186">
        <v>15</v>
      </c>
      <c r="B38" s="196" t="s">
        <v>26</v>
      </c>
      <c r="C38" s="190" t="s">
        <v>95</v>
      </c>
      <c r="D38" s="25" t="s">
        <v>27</v>
      </c>
      <c r="E38" s="137" t="s">
        <v>29</v>
      </c>
      <c r="F38" s="72">
        <v>3</v>
      </c>
      <c r="G38" s="101">
        <f>(F38/F39)*1000</f>
        <v>2.36</v>
      </c>
      <c r="H38" s="173" t="s">
        <v>233</v>
      </c>
      <c r="I38" s="175" t="s">
        <v>96</v>
      </c>
      <c r="J38" s="109">
        <f>IF(G38="vazio",0,IF(G38&lt;=4.5,5,0))</f>
        <v>5</v>
      </c>
      <c r="K38" s="72">
        <v>6</v>
      </c>
      <c r="L38" s="101">
        <f>(K38/K39)*1000</f>
        <v>5.4</v>
      </c>
      <c r="M38" s="173" t="s">
        <v>233</v>
      </c>
      <c r="N38" s="175" t="s">
        <v>96</v>
      </c>
      <c r="O38" s="109">
        <f>IF(L38="vazio",0,IF(L38&lt;=4.5,5,0))</f>
        <v>0</v>
      </c>
      <c r="P38" s="72">
        <v>4</v>
      </c>
      <c r="Q38" s="106">
        <f>(P38/P39)*1000</f>
        <v>3.8</v>
      </c>
      <c r="R38" s="173" t="s">
        <v>233</v>
      </c>
      <c r="S38" s="175" t="s">
        <v>96</v>
      </c>
      <c r="T38" s="109">
        <f>IF(Q38="vazio",0,IF(Q38&lt;=4.5,5,0))</f>
        <v>5</v>
      </c>
      <c r="U38" s="72"/>
      <c r="V38" s="106" t="e">
        <f>(U38/U39)*1000</f>
        <v>#DIV/0!</v>
      </c>
      <c r="W38" s="173" t="s">
        <v>233</v>
      </c>
      <c r="X38" s="175" t="s">
        <v>96</v>
      </c>
      <c r="Y38" s="109" t="e">
        <f>IF(V38="vazio",0,IF(V38&lt;=4.5,5,0))</f>
        <v>#DIV/0!</v>
      </c>
      <c r="Z38" s="72"/>
      <c r="AA38" s="106" t="e">
        <f>(Z38/Z39)*1000</f>
        <v>#DIV/0!</v>
      </c>
      <c r="AB38" s="173" t="s">
        <v>233</v>
      </c>
      <c r="AC38" s="175" t="s">
        <v>96</v>
      </c>
      <c r="AD38" s="109" t="e">
        <f>IF(AA38="vazio",0,IF(AA38&lt;=4.5,5,0))</f>
        <v>#DIV/0!</v>
      </c>
      <c r="AE38" s="72"/>
      <c r="AF38" s="106" t="e">
        <f>(AE38/AE39)*1000</f>
        <v>#DIV/0!</v>
      </c>
      <c r="AG38" s="173" t="s">
        <v>233</v>
      </c>
      <c r="AH38" s="175" t="s">
        <v>96</v>
      </c>
      <c r="AI38" s="109" t="e">
        <f>IF(AF38="vazio",0,IF(AF38&lt;=4.5,5,0))</f>
        <v>#DIV/0!</v>
      </c>
    </row>
    <row r="39" spans="1:36" ht="33.75" customHeight="1" x14ac:dyDescent="0.25">
      <c r="A39" s="187"/>
      <c r="B39" s="197"/>
      <c r="C39" s="191"/>
      <c r="D39" s="25" t="s">
        <v>28</v>
      </c>
      <c r="E39" s="137"/>
      <c r="F39" s="72">
        <v>1270</v>
      </c>
      <c r="G39" s="101"/>
      <c r="H39" s="174"/>
      <c r="I39" s="176"/>
      <c r="J39" s="109"/>
      <c r="K39" s="72">
        <v>1112</v>
      </c>
      <c r="L39" s="101"/>
      <c r="M39" s="174"/>
      <c r="N39" s="176"/>
      <c r="O39" s="109"/>
      <c r="P39" s="72">
        <v>1052</v>
      </c>
      <c r="Q39" s="106"/>
      <c r="R39" s="174"/>
      <c r="S39" s="176"/>
      <c r="T39" s="109"/>
      <c r="U39" s="72"/>
      <c r="V39" s="106"/>
      <c r="W39" s="174"/>
      <c r="X39" s="176"/>
      <c r="Y39" s="109"/>
      <c r="Z39" s="72"/>
      <c r="AA39" s="106"/>
      <c r="AB39" s="174"/>
      <c r="AC39" s="176"/>
      <c r="AD39" s="109"/>
      <c r="AE39" s="72"/>
      <c r="AF39" s="106"/>
      <c r="AG39" s="174"/>
      <c r="AH39" s="176"/>
      <c r="AI39" s="109"/>
    </row>
    <row r="40" spans="1:36" ht="49.5" customHeight="1" x14ac:dyDescent="0.25">
      <c r="A40" s="149">
        <v>16</v>
      </c>
      <c r="B40" s="198" t="s">
        <v>51</v>
      </c>
      <c r="C40" s="192" t="s">
        <v>95</v>
      </c>
      <c r="D40" s="92" t="s">
        <v>52</v>
      </c>
      <c r="E40" s="200" t="s">
        <v>29</v>
      </c>
      <c r="F40" s="24">
        <v>0</v>
      </c>
      <c r="G40" s="101">
        <f>(F40/F41)*1000</f>
        <v>0</v>
      </c>
      <c r="H40" s="169" t="s">
        <v>233</v>
      </c>
      <c r="I40" s="177" t="s">
        <v>96</v>
      </c>
      <c r="J40" s="94">
        <f>IF(G40="vazio",0,IF(G40&lt;=4.5,5,0))</f>
        <v>5</v>
      </c>
      <c r="K40" s="24">
        <v>0</v>
      </c>
      <c r="L40" s="101">
        <f>(K40/K41)*1000</f>
        <v>0</v>
      </c>
      <c r="M40" s="169" t="s">
        <v>233</v>
      </c>
      <c r="N40" s="177" t="s">
        <v>96</v>
      </c>
      <c r="O40" s="94">
        <f>IF(L40="vazio",0,IF(L40&lt;=4.5,5,0))</f>
        <v>5</v>
      </c>
      <c r="P40" s="24">
        <v>0</v>
      </c>
      <c r="Q40" s="101">
        <f>(P40/P41)*1000</f>
        <v>0</v>
      </c>
      <c r="R40" s="169" t="s">
        <v>233</v>
      </c>
      <c r="S40" s="177" t="s">
        <v>96</v>
      </c>
      <c r="T40" s="94">
        <f>IF(Q40="vazio",0,IF(Q40&lt;=4.5,5,0))</f>
        <v>5</v>
      </c>
      <c r="U40" s="24"/>
      <c r="V40" s="101" t="e">
        <f>(U40/U41)*1000</f>
        <v>#DIV/0!</v>
      </c>
      <c r="W40" s="169" t="s">
        <v>233</v>
      </c>
      <c r="X40" s="177" t="s">
        <v>96</v>
      </c>
      <c r="Y40" s="94" t="e">
        <f>IF(V40="vazio",0,IF(V40&lt;=4.5,5,0))</f>
        <v>#DIV/0!</v>
      </c>
      <c r="Z40" s="24"/>
      <c r="AA40" s="101" t="e">
        <f>(Z40/Z41)*1000</f>
        <v>#DIV/0!</v>
      </c>
      <c r="AB40" s="169" t="s">
        <v>233</v>
      </c>
      <c r="AC40" s="177" t="s">
        <v>96</v>
      </c>
      <c r="AD40" s="94" t="e">
        <f>IF(AA40="vazio",0,IF(AA40&lt;=4.5,5,0))</f>
        <v>#DIV/0!</v>
      </c>
      <c r="AE40" s="24"/>
      <c r="AF40" s="101" t="e">
        <f>(AE40/AE41)*1000</f>
        <v>#DIV/0!</v>
      </c>
      <c r="AG40" s="169" t="s">
        <v>233</v>
      </c>
      <c r="AH40" s="177" t="s">
        <v>96</v>
      </c>
      <c r="AI40" s="94" t="e">
        <f>IF(AF40="vazio",0,IF(AF40&lt;=4.5,5,0))</f>
        <v>#DIV/0!</v>
      </c>
    </row>
    <row r="41" spans="1:36" ht="33.75" customHeight="1" x14ac:dyDescent="0.25">
      <c r="A41" s="150"/>
      <c r="B41" s="199"/>
      <c r="C41" s="193"/>
      <c r="D41" s="92" t="s">
        <v>53</v>
      </c>
      <c r="E41" s="200"/>
      <c r="F41" s="24">
        <v>113</v>
      </c>
      <c r="G41" s="101"/>
      <c r="H41" s="170"/>
      <c r="I41" s="178"/>
      <c r="J41" s="94"/>
      <c r="K41" s="24">
        <v>27</v>
      </c>
      <c r="L41" s="101"/>
      <c r="M41" s="170"/>
      <c r="N41" s="178"/>
      <c r="O41" s="94"/>
      <c r="P41" s="24">
        <v>118</v>
      </c>
      <c r="Q41" s="101"/>
      <c r="R41" s="170"/>
      <c r="S41" s="178"/>
      <c r="T41" s="94"/>
      <c r="U41" s="24"/>
      <c r="V41" s="101"/>
      <c r="W41" s="170"/>
      <c r="X41" s="178"/>
      <c r="Y41" s="94"/>
      <c r="Z41" s="24"/>
      <c r="AA41" s="101"/>
      <c r="AB41" s="170"/>
      <c r="AC41" s="178"/>
      <c r="AD41" s="94"/>
      <c r="AE41" s="24"/>
      <c r="AF41" s="101"/>
      <c r="AG41" s="170"/>
      <c r="AH41" s="178"/>
      <c r="AI41" s="94"/>
    </row>
    <row r="42" spans="1:36" s="11" customFormat="1" ht="33.75" customHeight="1" x14ac:dyDescent="0.25">
      <c r="A42" s="186">
        <v>17</v>
      </c>
      <c r="B42" s="188" t="s">
        <v>199</v>
      </c>
      <c r="C42" s="194" t="s">
        <v>200</v>
      </c>
      <c r="D42" s="25" t="s">
        <v>201</v>
      </c>
      <c r="E42" s="137" t="s">
        <v>29</v>
      </c>
      <c r="F42" s="72">
        <v>32</v>
      </c>
      <c r="G42" s="101">
        <f>(F42/F43)*1000</f>
        <v>31.56</v>
      </c>
      <c r="H42" s="173" t="s">
        <v>224</v>
      </c>
      <c r="I42" s="179" t="s">
        <v>76</v>
      </c>
      <c r="J42" s="109">
        <f>IF(G42="vazio",0,IF(G42&lt;=13,6,0))</f>
        <v>0</v>
      </c>
      <c r="K42" s="72">
        <v>21</v>
      </c>
      <c r="L42" s="101">
        <f>(K42/K43)*1000</f>
        <v>22.65</v>
      </c>
      <c r="M42" s="173" t="s">
        <v>224</v>
      </c>
      <c r="N42" s="179" t="s">
        <v>76</v>
      </c>
      <c r="O42" s="109">
        <f>IF(L42="vazio",0,IF(L42&lt;=13,6,0))</f>
        <v>0</v>
      </c>
      <c r="P42" s="72">
        <v>19</v>
      </c>
      <c r="Q42" s="101">
        <f>(P42/P43)*1000</f>
        <v>25.27</v>
      </c>
      <c r="R42" s="173" t="s">
        <v>224</v>
      </c>
      <c r="S42" s="179" t="s">
        <v>76</v>
      </c>
      <c r="T42" s="109">
        <f>IF(Q42="vazio",0,IF(Q42&lt;=13,6,0))</f>
        <v>0</v>
      </c>
      <c r="U42" s="72"/>
      <c r="V42" s="142"/>
      <c r="W42" s="173" t="s">
        <v>224</v>
      </c>
      <c r="X42" s="179" t="s">
        <v>76</v>
      </c>
      <c r="Y42" s="109">
        <f>IF(V42="vazio",0,IF(V42&lt;=13,6,0))</f>
        <v>6</v>
      </c>
      <c r="Z42" s="72"/>
      <c r="AA42" s="142"/>
      <c r="AB42" s="173" t="s">
        <v>224</v>
      </c>
      <c r="AC42" s="179" t="s">
        <v>76</v>
      </c>
      <c r="AD42" s="109">
        <f>IF(AA42="vazio",0,IF(AA42&lt;=13,6,0))</f>
        <v>6</v>
      </c>
      <c r="AE42" s="72"/>
      <c r="AF42" s="142"/>
      <c r="AG42" s="173" t="s">
        <v>224</v>
      </c>
      <c r="AH42" s="179" t="s">
        <v>76</v>
      </c>
      <c r="AI42" s="109">
        <f>IF(AF42="vazio",0,IF(AF42&lt;=13,6,0))</f>
        <v>6</v>
      </c>
      <c r="AJ42"/>
    </row>
    <row r="43" spans="1:36" s="11" customFormat="1" ht="33.75" customHeight="1" x14ac:dyDescent="0.25">
      <c r="A43" s="187"/>
      <c r="B43" s="189"/>
      <c r="C43" s="195"/>
      <c r="D43" s="25" t="s">
        <v>202</v>
      </c>
      <c r="E43" s="137"/>
      <c r="F43" s="72">
        <v>1014</v>
      </c>
      <c r="G43" s="101"/>
      <c r="H43" s="174"/>
      <c r="I43" s="180"/>
      <c r="J43" s="109"/>
      <c r="K43" s="72">
        <v>927</v>
      </c>
      <c r="L43" s="101"/>
      <c r="M43" s="174"/>
      <c r="N43" s="180"/>
      <c r="O43" s="109"/>
      <c r="P43" s="72">
        <v>752</v>
      </c>
      <c r="Q43" s="101"/>
      <c r="R43" s="174"/>
      <c r="S43" s="180"/>
      <c r="T43" s="109"/>
      <c r="U43" s="72"/>
      <c r="V43" s="142"/>
      <c r="W43" s="174"/>
      <c r="X43" s="180"/>
      <c r="Y43" s="109"/>
      <c r="Z43" s="72"/>
      <c r="AA43" s="142"/>
      <c r="AB43" s="174"/>
      <c r="AC43" s="180"/>
      <c r="AD43" s="109"/>
      <c r="AE43" s="72"/>
      <c r="AF43" s="142"/>
      <c r="AG43" s="174"/>
      <c r="AH43" s="180"/>
      <c r="AI43" s="109"/>
      <c r="AJ43"/>
    </row>
    <row r="44" spans="1:36" ht="33.75" customHeight="1" x14ac:dyDescent="0.25">
      <c r="A44" s="95">
        <v>18</v>
      </c>
      <c r="B44" s="97" t="s">
        <v>94</v>
      </c>
      <c r="C44" s="107" t="s">
        <v>97</v>
      </c>
      <c r="D44" s="90" t="s">
        <v>98</v>
      </c>
      <c r="E44" s="125" t="s">
        <v>23</v>
      </c>
      <c r="F44" s="76">
        <v>63</v>
      </c>
      <c r="G44" s="142">
        <f>(F44/F45)</f>
        <v>5.3999999999999999E-2</v>
      </c>
      <c r="H44" s="169" t="s">
        <v>100</v>
      </c>
      <c r="I44" s="171" t="s">
        <v>101</v>
      </c>
      <c r="J44" s="94">
        <f>IF(G44="vazio",0,IF(G44&lt;15%,6,0))</f>
        <v>6</v>
      </c>
      <c r="K44" s="76">
        <v>54</v>
      </c>
      <c r="L44" s="142">
        <f>(K44/K45)</f>
        <v>5.1999999999999998E-2</v>
      </c>
      <c r="M44" s="169" t="s">
        <v>100</v>
      </c>
      <c r="N44" s="171" t="s">
        <v>101</v>
      </c>
      <c r="O44" s="94">
        <f>IF(L44="vazio",0,IF(L44&lt;15%,6,0))</f>
        <v>6</v>
      </c>
      <c r="P44" s="76">
        <v>66</v>
      </c>
      <c r="Q44" s="142">
        <f>(P44/P45)</f>
        <v>5.5E-2</v>
      </c>
      <c r="R44" s="169" t="s">
        <v>100</v>
      </c>
      <c r="S44" s="171" t="s">
        <v>101</v>
      </c>
      <c r="T44" s="94">
        <f>IF(Q44="vazio",0,IF(Q44&lt;15%,6,0))</f>
        <v>6</v>
      </c>
      <c r="U44" s="76"/>
      <c r="V44" s="142" t="e">
        <f>(U44/U45)</f>
        <v>#DIV/0!</v>
      </c>
      <c r="W44" s="169" t="s">
        <v>100</v>
      </c>
      <c r="X44" s="171" t="s">
        <v>101</v>
      </c>
      <c r="Y44" s="94" t="e">
        <f>IF(V44="vazio",0,IF(V44&lt;15%,6,0))</f>
        <v>#DIV/0!</v>
      </c>
      <c r="Z44" s="76"/>
      <c r="AA44" s="142" t="e">
        <f>(Z44/Z45)</f>
        <v>#DIV/0!</v>
      </c>
      <c r="AB44" s="169" t="s">
        <v>100</v>
      </c>
      <c r="AC44" s="171" t="s">
        <v>101</v>
      </c>
      <c r="AD44" s="94" t="e">
        <f>IF(AA44="vazio",0,IF(AA44&lt;15%,6,0))</f>
        <v>#DIV/0!</v>
      </c>
      <c r="AE44" s="76"/>
      <c r="AF44" s="142" t="e">
        <f>(AE44/AE45)</f>
        <v>#DIV/0!</v>
      </c>
      <c r="AG44" s="169" t="s">
        <v>100</v>
      </c>
      <c r="AH44" s="171" t="s">
        <v>101</v>
      </c>
      <c r="AI44" s="94" t="e">
        <f>IF(AF44="vazio",0,IF(AF44&lt;15%,6,0))</f>
        <v>#DIV/0!</v>
      </c>
    </row>
    <row r="45" spans="1:36" ht="33.75" customHeight="1" x14ac:dyDescent="0.25">
      <c r="A45" s="96"/>
      <c r="B45" s="98"/>
      <c r="C45" s="108"/>
      <c r="D45" s="90" t="s">
        <v>99</v>
      </c>
      <c r="E45" s="125"/>
      <c r="F45" s="76">
        <v>1169</v>
      </c>
      <c r="G45" s="142"/>
      <c r="H45" s="170"/>
      <c r="I45" s="172"/>
      <c r="J45" s="94"/>
      <c r="K45" s="76">
        <v>1046</v>
      </c>
      <c r="L45" s="142"/>
      <c r="M45" s="170"/>
      <c r="N45" s="172"/>
      <c r="O45" s="94"/>
      <c r="P45" s="76">
        <v>1198</v>
      </c>
      <c r="Q45" s="142"/>
      <c r="R45" s="170"/>
      <c r="S45" s="172"/>
      <c r="T45" s="94"/>
      <c r="U45" s="76"/>
      <c r="V45" s="142"/>
      <c r="W45" s="170"/>
      <c r="X45" s="172"/>
      <c r="Y45" s="94"/>
      <c r="Z45" s="76"/>
      <c r="AA45" s="142"/>
      <c r="AB45" s="170"/>
      <c r="AC45" s="172"/>
      <c r="AD45" s="94"/>
      <c r="AE45" s="76"/>
      <c r="AF45" s="142"/>
      <c r="AG45" s="170"/>
      <c r="AH45" s="172"/>
      <c r="AI45" s="94"/>
    </row>
    <row r="46" spans="1:36" s="11" customFormat="1" ht="33.75" customHeight="1" x14ac:dyDescent="0.25">
      <c r="A46" s="114">
        <v>19</v>
      </c>
      <c r="B46" s="116" t="s">
        <v>103</v>
      </c>
      <c r="C46" s="121" t="s">
        <v>104</v>
      </c>
      <c r="D46" s="91" t="s">
        <v>106</v>
      </c>
      <c r="E46" s="137"/>
      <c r="F46" s="77">
        <v>12502</v>
      </c>
      <c r="G46" s="101">
        <f>(F46/F47)</f>
        <v>23.95</v>
      </c>
      <c r="H46" s="130" t="s">
        <v>105</v>
      </c>
      <c r="I46" s="184" t="s">
        <v>86</v>
      </c>
      <c r="J46" s="126">
        <f>IF(G46="vazio",0,IF(G46&lt;=30,5,0))</f>
        <v>5</v>
      </c>
      <c r="K46" s="77">
        <v>16816</v>
      </c>
      <c r="L46" s="101">
        <f>(K46/K47)</f>
        <v>24.8</v>
      </c>
      <c r="M46" s="130" t="s">
        <v>105</v>
      </c>
      <c r="N46" s="184" t="s">
        <v>86</v>
      </c>
      <c r="O46" s="126">
        <f>IF(L46="vazio",0,IF(L46&lt;=30,5,0))</f>
        <v>5</v>
      </c>
      <c r="P46" s="77">
        <v>40471</v>
      </c>
      <c r="Q46" s="101">
        <f>(P46/P47)</f>
        <v>37.130000000000003</v>
      </c>
      <c r="R46" s="130" t="s">
        <v>105</v>
      </c>
      <c r="S46" s="184" t="s">
        <v>86</v>
      </c>
      <c r="T46" s="126">
        <f>IF(Q46="vazio",0,IF(Q46&lt;=30,5,0))</f>
        <v>0</v>
      </c>
      <c r="U46" s="77"/>
      <c r="V46" s="101" t="e">
        <f>(U46/U47)</f>
        <v>#DIV/0!</v>
      </c>
      <c r="W46" s="130" t="s">
        <v>105</v>
      </c>
      <c r="X46" s="184" t="s">
        <v>86</v>
      </c>
      <c r="Y46" s="126" t="e">
        <f>IF(V46="vazio",0,IF(V46&lt;=30,5,0))</f>
        <v>#DIV/0!</v>
      </c>
      <c r="Z46" s="77"/>
      <c r="AA46" s="101" t="e">
        <f>(Z46/Z47)</f>
        <v>#DIV/0!</v>
      </c>
      <c r="AB46" s="130" t="s">
        <v>105</v>
      </c>
      <c r="AC46" s="184" t="s">
        <v>86</v>
      </c>
      <c r="AD46" s="126" t="e">
        <f>IF(AA46="vazio",0,IF(AA46&lt;=30,5,0))</f>
        <v>#DIV/0!</v>
      </c>
      <c r="AE46" s="77"/>
      <c r="AF46" s="101" t="e">
        <f>(AE46/AE47)</f>
        <v>#DIV/0!</v>
      </c>
      <c r="AG46" s="130" t="s">
        <v>105</v>
      </c>
      <c r="AH46" s="184" t="s">
        <v>86</v>
      </c>
      <c r="AI46" s="126" t="e">
        <f>IF(AF46="vazio",0,IF(AF46&lt;=30,5,0))</f>
        <v>#DIV/0!</v>
      </c>
      <c r="AJ46"/>
    </row>
    <row r="47" spans="1:36" s="11" customFormat="1" ht="33.75" customHeight="1" x14ac:dyDescent="0.25">
      <c r="A47" s="115"/>
      <c r="B47" s="117"/>
      <c r="C47" s="122"/>
      <c r="D47" s="91" t="s">
        <v>107</v>
      </c>
      <c r="E47" s="137"/>
      <c r="F47" s="77">
        <v>522</v>
      </c>
      <c r="G47" s="101"/>
      <c r="H47" s="131"/>
      <c r="I47" s="185"/>
      <c r="J47" s="126"/>
      <c r="K47" s="77">
        <v>678</v>
      </c>
      <c r="L47" s="101"/>
      <c r="M47" s="131"/>
      <c r="N47" s="185"/>
      <c r="O47" s="126"/>
      <c r="P47" s="77">
        <v>1090</v>
      </c>
      <c r="Q47" s="101"/>
      <c r="R47" s="131"/>
      <c r="S47" s="185"/>
      <c r="T47" s="126"/>
      <c r="U47" s="77"/>
      <c r="V47" s="101"/>
      <c r="W47" s="131"/>
      <c r="X47" s="185"/>
      <c r="Y47" s="126"/>
      <c r="Z47" s="77"/>
      <c r="AA47" s="101"/>
      <c r="AB47" s="131"/>
      <c r="AC47" s="185"/>
      <c r="AD47" s="126"/>
      <c r="AE47" s="77"/>
      <c r="AF47" s="101"/>
      <c r="AG47" s="131"/>
      <c r="AH47" s="185"/>
      <c r="AI47" s="126"/>
      <c r="AJ47"/>
    </row>
    <row r="48" spans="1:36" ht="33.75" customHeight="1" x14ac:dyDescent="0.25">
      <c r="A48" s="95">
        <v>20</v>
      </c>
      <c r="B48" s="97" t="s">
        <v>66</v>
      </c>
      <c r="C48" s="107" t="s">
        <v>85</v>
      </c>
      <c r="D48" s="90" t="s">
        <v>44</v>
      </c>
      <c r="E48" s="125" t="s">
        <v>23</v>
      </c>
      <c r="F48" s="76">
        <v>20</v>
      </c>
      <c r="G48" s="183">
        <f t="shared" ref="G48" si="60">F48/F49</f>
        <v>1</v>
      </c>
      <c r="H48" s="140" t="s">
        <v>109</v>
      </c>
      <c r="I48" s="181" t="s">
        <v>108</v>
      </c>
      <c r="J48" s="135">
        <f>IF(G48="vazio",0,IF(G48&gt;=90%,2,0))</f>
        <v>2</v>
      </c>
      <c r="K48" s="76">
        <v>27</v>
      </c>
      <c r="L48" s="183">
        <f t="shared" ref="L48" si="61">K48/K49</f>
        <v>1</v>
      </c>
      <c r="M48" s="140" t="s">
        <v>109</v>
      </c>
      <c r="N48" s="181" t="s">
        <v>108</v>
      </c>
      <c r="O48" s="135">
        <f>IF(L48="vazio",0,IF(L48&gt;=90%,2,0))</f>
        <v>2</v>
      </c>
      <c r="P48" s="76">
        <v>22</v>
      </c>
      <c r="Q48" s="183">
        <f t="shared" ref="Q48" si="62">P48/P49</f>
        <v>1</v>
      </c>
      <c r="R48" s="140" t="s">
        <v>109</v>
      </c>
      <c r="S48" s="181" t="s">
        <v>108</v>
      </c>
      <c r="T48" s="135">
        <f>IF(Q48="vazio",0,IF(Q48&gt;=90%,2,0))</f>
        <v>2</v>
      </c>
      <c r="U48" s="76"/>
      <c r="V48" s="183" t="e">
        <f t="shared" ref="V48" si="63">U48/U49</f>
        <v>#DIV/0!</v>
      </c>
      <c r="W48" s="140" t="s">
        <v>109</v>
      </c>
      <c r="X48" s="181" t="s">
        <v>108</v>
      </c>
      <c r="Y48" s="135" t="e">
        <f>IF(V48="vazio",0,IF(V48&gt;=90%,2,0))</f>
        <v>#DIV/0!</v>
      </c>
      <c r="Z48" s="76"/>
      <c r="AA48" s="183" t="e">
        <f t="shared" ref="AA48" si="64">Z48/Z49</f>
        <v>#DIV/0!</v>
      </c>
      <c r="AB48" s="140" t="s">
        <v>109</v>
      </c>
      <c r="AC48" s="181" t="s">
        <v>108</v>
      </c>
      <c r="AD48" s="135" t="e">
        <f>IF(AA48="vazio",0,IF(AA48&gt;=90%,2,0))</f>
        <v>#DIV/0!</v>
      </c>
      <c r="AE48" s="76"/>
      <c r="AF48" s="183" t="e">
        <f t="shared" ref="AF48" si="65">AE48/AE49</f>
        <v>#DIV/0!</v>
      </c>
      <c r="AG48" s="140" t="s">
        <v>109</v>
      </c>
      <c r="AH48" s="181" t="s">
        <v>108</v>
      </c>
      <c r="AI48" s="135" t="e">
        <f>IF(AF48="vazio",0,IF(AF48&gt;=90%,2,0))</f>
        <v>#DIV/0!</v>
      </c>
    </row>
    <row r="49" spans="1:39" ht="33.75" customHeight="1" x14ac:dyDescent="0.25">
      <c r="A49" s="96"/>
      <c r="B49" s="98"/>
      <c r="C49" s="108"/>
      <c r="D49" s="90" t="s">
        <v>45</v>
      </c>
      <c r="E49" s="125"/>
      <c r="F49" s="76">
        <v>20</v>
      </c>
      <c r="G49" s="183"/>
      <c r="H49" s="141"/>
      <c r="I49" s="182"/>
      <c r="J49" s="136"/>
      <c r="K49" s="76">
        <v>27</v>
      </c>
      <c r="L49" s="183"/>
      <c r="M49" s="141"/>
      <c r="N49" s="182"/>
      <c r="O49" s="136"/>
      <c r="P49" s="76">
        <v>22</v>
      </c>
      <c r="Q49" s="183"/>
      <c r="R49" s="141"/>
      <c r="S49" s="182"/>
      <c r="T49" s="136"/>
      <c r="U49" s="76"/>
      <c r="V49" s="183"/>
      <c r="W49" s="141"/>
      <c r="X49" s="182"/>
      <c r="Y49" s="136"/>
      <c r="Z49" s="76"/>
      <c r="AA49" s="183"/>
      <c r="AB49" s="141"/>
      <c r="AC49" s="182"/>
      <c r="AD49" s="136"/>
      <c r="AE49" s="76"/>
      <c r="AF49" s="183"/>
      <c r="AG49" s="141"/>
      <c r="AH49" s="182"/>
      <c r="AI49" s="136"/>
    </row>
    <row r="50" spans="1:39" ht="33.75" customHeight="1" x14ac:dyDescent="0.25">
      <c r="A50" s="114">
        <v>21</v>
      </c>
      <c r="B50" s="116" t="s">
        <v>203</v>
      </c>
      <c r="C50" s="121" t="s">
        <v>85</v>
      </c>
      <c r="D50" s="91" t="s">
        <v>110</v>
      </c>
      <c r="E50" s="137"/>
      <c r="F50" s="77">
        <v>6727.3</v>
      </c>
      <c r="G50" s="106">
        <f>(F50/F51)</f>
        <v>4.7</v>
      </c>
      <c r="H50" s="130" t="s">
        <v>112</v>
      </c>
      <c r="I50" s="184" t="s">
        <v>86</v>
      </c>
      <c r="J50" s="126">
        <f>IF(G50="vazio",0,IF(G50&gt;=1.5,3,0))</f>
        <v>3</v>
      </c>
      <c r="K50" s="77">
        <v>4823</v>
      </c>
      <c r="L50" s="106">
        <f>(K50/K51)</f>
        <v>3.3</v>
      </c>
      <c r="M50" s="130" t="s">
        <v>112</v>
      </c>
      <c r="N50" s="184" t="s">
        <v>86</v>
      </c>
      <c r="O50" s="126">
        <f>IF(L50="vazio",0,IF(L50&gt;=1.5,3,0))</f>
        <v>3</v>
      </c>
      <c r="P50" s="77">
        <v>4282.1000000000004</v>
      </c>
      <c r="Q50" s="101">
        <f>(P50/P51)</f>
        <v>2.95</v>
      </c>
      <c r="R50" s="130" t="s">
        <v>112</v>
      </c>
      <c r="S50" s="184" t="s">
        <v>86</v>
      </c>
      <c r="T50" s="126">
        <f>IF(Q50="vazio",0,IF(Q50&gt;=1.5,3,0))</f>
        <v>3</v>
      </c>
      <c r="U50" s="77"/>
      <c r="V50" s="101" t="e">
        <f>(U50/U51)</f>
        <v>#DIV/0!</v>
      </c>
      <c r="W50" s="130" t="s">
        <v>112</v>
      </c>
      <c r="X50" s="184" t="s">
        <v>86</v>
      </c>
      <c r="Y50" s="126" t="e">
        <f>IF(V50="vazio",0,IF(V50&gt;=1.5,3,0))</f>
        <v>#DIV/0!</v>
      </c>
      <c r="Z50" s="77"/>
      <c r="AA50" s="101" t="e">
        <f>(Z50/Z51)</f>
        <v>#DIV/0!</v>
      </c>
      <c r="AB50" s="130" t="s">
        <v>112</v>
      </c>
      <c r="AC50" s="184" t="s">
        <v>86</v>
      </c>
      <c r="AD50" s="126" t="e">
        <f>IF(AA50="vazio",0,IF(AA50&gt;=1.5,3,0))</f>
        <v>#DIV/0!</v>
      </c>
      <c r="AE50" s="77"/>
      <c r="AF50" s="101" t="e">
        <f>(AE50/AE51)</f>
        <v>#DIV/0!</v>
      </c>
      <c r="AG50" s="130" t="s">
        <v>112</v>
      </c>
      <c r="AH50" s="184" t="s">
        <v>86</v>
      </c>
      <c r="AI50" s="126" t="e">
        <f>IF(AF50="vazio",0,IF(AF50&gt;=1.5,3,0))</f>
        <v>#DIV/0!</v>
      </c>
      <c r="AM50"/>
    </row>
    <row r="51" spans="1:39" ht="33.75" customHeight="1" x14ac:dyDescent="0.25">
      <c r="A51" s="115"/>
      <c r="B51" s="117"/>
      <c r="C51" s="122"/>
      <c r="D51" s="91" t="s">
        <v>111</v>
      </c>
      <c r="E51" s="137"/>
      <c r="F51" s="77">
        <v>1444</v>
      </c>
      <c r="G51" s="106"/>
      <c r="H51" s="131"/>
      <c r="I51" s="185"/>
      <c r="J51" s="126"/>
      <c r="K51" s="77">
        <v>1460</v>
      </c>
      <c r="L51" s="106"/>
      <c r="M51" s="131"/>
      <c r="N51" s="185"/>
      <c r="O51" s="126"/>
      <c r="P51" s="77">
        <v>1453</v>
      </c>
      <c r="Q51" s="101"/>
      <c r="R51" s="131"/>
      <c r="S51" s="185"/>
      <c r="T51" s="126"/>
      <c r="U51" s="77"/>
      <c r="V51" s="101"/>
      <c r="W51" s="131"/>
      <c r="X51" s="185"/>
      <c r="Y51" s="126"/>
      <c r="Z51" s="77"/>
      <c r="AA51" s="101"/>
      <c r="AB51" s="131"/>
      <c r="AC51" s="185"/>
      <c r="AD51" s="126"/>
      <c r="AE51" s="77"/>
      <c r="AF51" s="101"/>
      <c r="AG51" s="131"/>
      <c r="AH51" s="185"/>
      <c r="AI51" s="126"/>
      <c r="AM51"/>
    </row>
    <row r="52" spans="1:39" ht="33.75" customHeight="1" x14ac:dyDescent="0.25">
      <c r="A52" s="95">
        <v>22</v>
      </c>
      <c r="B52" s="97" t="s">
        <v>225</v>
      </c>
      <c r="C52" s="107" t="s">
        <v>226</v>
      </c>
      <c r="D52" s="90" t="s">
        <v>227</v>
      </c>
      <c r="E52" s="125" t="s">
        <v>23</v>
      </c>
      <c r="F52" s="76">
        <v>0</v>
      </c>
      <c r="G52" s="183">
        <f t="shared" ref="G52" si="66">F52/F53</f>
        <v>0</v>
      </c>
      <c r="H52" s="140">
        <v>1</v>
      </c>
      <c r="I52" s="181" t="s">
        <v>229</v>
      </c>
      <c r="J52" s="135">
        <f>IF(G52="vazio",0,IF(G52&gt;=100%,2,0))</f>
        <v>0</v>
      </c>
      <c r="K52" s="76">
        <v>0</v>
      </c>
      <c r="L52" s="183">
        <f t="shared" ref="L52" si="67">K52/K53</f>
        <v>0</v>
      </c>
      <c r="M52" s="140">
        <v>1</v>
      </c>
      <c r="N52" s="181" t="s">
        <v>229</v>
      </c>
      <c r="O52" s="135">
        <f>IF(L52="vazio",0,IF(L52&gt;=100%,2,0))</f>
        <v>0</v>
      </c>
      <c r="P52" s="76">
        <v>201</v>
      </c>
      <c r="Q52" s="183">
        <f t="shared" ref="Q52" si="68">P52/P53</f>
        <v>0.13</v>
      </c>
      <c r="R52" s="140">
        <v>1</v>
      </c>
      <c r="S52" s="181" t="s">
        <v>229</v>
      </c>
      <c r="T52" s="135">
        <f>IF(Q52="vazio",0,IF(Q52&gt;=100%,2,0))</f>
        <v>0</v>
      </c>
      <c r="U52" s="76"/>
      <c r="V52" s="183" t="e">
        <f t="shared" ref="V52" si="69">U52/U53</f>
        <v>#DIV/0!</v>
      </c>
      <c r="W52" s="140">
        <v>1</v>
      </c>
      <c r="X52" s="181" t="s">
        <v>229</v>
      </c>
      <c r="Y52" s="135" t="e">
        <f>IF(V52="vazio",0,IF(V52&gt;=100%,2,0))</f>
        <v>#DIV/0!</v>
      </c>
      <c r="Z52" s="76"/>
      <c r="AA52" s="183" t="e">
        <f t="shared" ref="AA52" si="70">Z52/Z53</f>
        <v>#DIV/0!</v>
      </c>
      <c r="AB52" s="140">
        <v>1</v>
      </c>
      <c r="AC52" s="181" t="s">
        <v>229</v>
      </c>
      <c r="AD52" s="135" t="e">
        <f>IF(AA52="vazio",0,IF(AA52&gt;=100%,2,0))</f>
        <v>#DIV/0!</v>
      </c>
      <c r="AE52" s="76"/>
      <c r="AF52" s="183" t="e">
        <f t="shared" ref="AF52" si="71">AE52/AE53</f>
        <v>#DIV/0!</v>
      </c>
      <c r="AG52" s="140">
        <v>1</v>
      </c>
      <c r="AH52" s="181" t="s">
        <v>229</v>
      </c>
      <c r="AI52" s="135" t="e">
        <f>IF(AF52="vazio",0,IF(AF52&gt;=100%,2,0))</f>
        <v>#DIV/0!</v>
      </c>
      <c r="AM52"/>
    </row>
    <row r="53" spans="1:39" ht="33.75" customHeight="1" x14ac:dyDescent="0.25">
      <c r="A53" s="96"/>
      <c r="B53" s="98"/>
      <c r="C53" s="108"/>
      <c r="D53" s="90" t="s">
        <v>228</v>
      </c>
      <c r="E53" s="125"/>
      <c r="F53" s="76">
        <v>1599</v>
      </c>
      <c r="G53" s="183"/>
      <c r="H53" s="141"/>
      <c r="I53" s="182"/>
      <c r="J53" s="136"/>
      <c r="K53" s="76">
        <v>1613</v>
      </c>
      <c r="L53" s="183"/>
      <c r="M53" s="141"/>
      <c r="N53" s="182"/>
      <c r="O53" s="136"/>
      <c r="P53" s="76">
        <v>1598</v>
      </c>
      <c r="Q53" s="183"/>
      <c r="R53" s="141"/>
      <c r="S53" s="182"/>
      <c r="T53" s="136"/>
      <c r="U53" s="76"/>
      <c r="V53" s="183"/>
      <c r="W53" s="141"/>
      <c r="X53" s="182"/>
      <c r="Y53" s="136"/>
      <c r="Z53" s="76"/>
      <c r="AA53" s="183"/>
      <c r="AB53" s="141"/>
      <c r="AC53" s="182"/>
      <c r="AD53" s="136"/>
      <c r="AE53" s="76"/>
      <c r="AF53" s="183"/>
      <c r="AG53" s="141"/>
      <c r="AH53" s="182"/>
      <c r="AI53" s="136"/>
      <c r="AM53"/>
    </row>
    <row r="54" spans="1:39" ht="33.75" customHeight="1" x14ac:dyDescent="0.25">
      <c r="A54" s="114">
        <v>23</v>
      </c>
      <c r="B54" s="116" t="s">
        <v>230</v>
      </c>
      <c r="C54" s="121" t="s">
        <v>226</v>
      </c>
      <c r="D54" s="91" t="s">
        <v>231</v>
      </c>
      <c r="E54" s="137" t="s">
        <v>23</v>
      </c>
      <c r="F54" s="77">
        <v>1880</v>
      </c>
      <c r="G54" s="183">
        <f t="shared" ref="G54" si="72">F54/F55</f>
        <v>1.61</v>
      </c>
      <c r="H54" s="201">
        <v>1</v>
      </c>
      <c r="I54" s="203" t="s">
        <v>229</v>
      </c>
      <c r="J54" s="205">
        <f>IF(G54="vazio",0,IF(G54&gt;=100%,2,0))</f>
        <v>2</v>
      </c>
      <c r="K54" s="77">
        <v>3544</v>
      </c>
      <c r="L54" s="183">
        <f t="shared" ref="L54" si="73">K54/K55</f>
        <v>3.39</v>
      </c>
      <c r="M54" s="201">
        <v>1</v>
      </c>
      <c r="N54" s="203" t="s">
        <v>229</v>
      </c>
      <c r="O54" s="205">
        <f>IF(L54="vazio",0,IF(L54&gt;=100%,2,0))</f>
        <v>2</v>
      </c>
      <c r="P54" s="77">
        <v>6486</v>
      </c>
      <c r="Q54" s="183">
        <f t="shared" ref="Q54" si="74">P54/P55</f>
        <v>5.41</v>
      </c>
      <c r="R54" s="201">
        <v>1</v>
      </c>
      <c r="S54" s="203" t="s">
        <v>229</v>
      </c>
      <c r="T54" s="205">
        <f>IF(Q54="vazio",0,IF(Q54&gt;=100%,2,0))</f>
        <v>2</v>
      </c>
      <c r="U54" s="77"/>
      <c r="V54" s="183" t="e">
        <f t="shared" ref="V54" si="75">U54/U55</f>
        <v>#DIV/0!</v>
      </c>
      <c r="W54" s="201">
        <v>1</v>
      </c>
      <c r="X54" s="203" t="s">
        <v>229</v>
      </c>
      <c r="Y54" s="205" t="e">
        <f>IF(V54="vazio",0,IF(V54&gt;=100%,2,0))</f>
        <v>#DIV/0!</v>
      </c>
      <c r="Z54" s="77"/>
      <c r="AA54" s="183" t="e">
        <f t="shared" ref="AA54" si="76">Z54/Z55</f>
        <v>#DIV/0!</v>
      </c>
      <c r="AB54" s="201">
        <v>1</v>
      </c>
      <c r="AC54" s="203" t="s">
        <v>229</v>
      </c>
      <c r="AD54" s="205" t="e">
        <f>IF(AA54="vazio",0,IF(AA54&gt;=100%,2,0))</f>
        <v>#DIV/0!</v>
      </c>
      <c r="AE54" s="77"/>
      <c r="AF54" s="183" t="e">
        <f t="shared" ref="AF54" si="77">AE54/AE55</f>
        <v>#DIV/0!</v>
      </c>
      <c r="AG54" s="201">
        <v>1</v>
      </c>
      <c r="AH54" s="203" t="s">
        <v>229</v>
      </c>
      <c r="AI54" s="205" t="e">
        <f>IF(AF54="vazio",0,IF(AF54&gt;=100%,2,0))</f>
        <v>#DIV/0!</v>
      </c>
      <c r="AM54"/>
    </row>
    <row r="55" spans="1:39" ht="33.75" customHeight="1" x14ac:dyDescent="0.25">
      <c r="A55" s="115"/>
      <c r="B55" s="117"/>
      <c r="C55" s="122"/>
      <c r="D55" s="91" t="s">
        <v>232</v>
      </c>
      <c r="E55" s="137"/>
      <c r="F55" s="77">
        <v>1169</v>
      </c>
      <c r="G55" s="183"/>
      <c r="H55" s="202"/>
      <c r="I55" s="204"/>
      <c r="J55" s="206"/>
      <c r="K55" s="77">
        <v>1046</v>
      </c>
      <c r="L55" s="183"/>
      <c r="M55" s="202"/>
      <c r="N55" s="204"/>
      <c r="O55" s="206"/>
      <c r="P55" s="77">
        <v>1198</v>
      </c>
      <c r="Q55" s="183"/>
      <c r="R55" s="202"/>
      <c r="S55" s="204"/>
      <c r="T55" s="206"/>
      <c r="U55" s="77"/>
      <c r="V55" s="183"/>
      <c r="W55" s="202"/>
      <c r="X55" s="204"/>
      <c r="Y55" s="206"/>
      <c r="Z55" s="77"/>
      <c r="AA55" s="183"/>
      <c r="AB55" s="202"/>
      <c r="AC55" s="204"/>
      <c r="AD55" s="206"/>
      <c r="AE55" s="77"/>
      <c r="AF55" s="183"/>
      <c r="AG55" s="202"/>
      <c r="AH55" s="204"/>
      <c r="AI55" s="206"/>
    </row>
    <row r="56" spans="1:39" ht="33.75" customHeight="1" x14ac:dyDescent="0.25">
      <c r="A56" s="95">
        <v>24</v>
      </c>
      <c r="B56" s="97" t="s">
        <v>113</v>
      </c>
      <c r="C56" s="107" t="s">
        <v>85</v>
      </c>
      <c r="D56" s="90" t="s">
        <v>114</v>
      </c>
      <c r="E56" s="125" t="s">
        <v>23</v>
      </c>
      <c r="F56" s="81">
        <v>50.5</v>
      </c>
      <c r="G56" s="207">
        <f>(F56/F57)</f>
        <v>3.0800000000000001E-2</v>
      </c>
      <c r="H56" s="140" t="s">
        <v>117</v>
      </c>
      <c r="I56" s="181" t="s">
        <v>116</v>
      </c>
      <c r="J56" s="135">
        <f>IF(G56="vazio",0,IF(G56&lt;2%,2,0))</f>
        <v>0</v>
      </c>
      <c r="K56" s="81">
        <v>30</v>
      </c>
      <c r="L56" s="207">
        <f>(K56/K57)</f>
        <v>1.77E-2</v>
      </c>
      <c r="M56" s="140" t="s">
        <v>117</v>
      </c>
      <c r="N56" s="181" t="s">
        <v>116</v>
      </c>
      <c r="O56" s="135">
        <f>IF(L56="vazio",0,IF(L56&lt;2%,2,0))</f>
        <v>2</v>
      </c>
      <c r="P56" s="81">
        <v>16.5</v>
      </c>
      <c r="Q56" s="183">
        <f>(P56/P57)</f>
        <v>0.01</v>
      </c>
      <c r="R56" s="140" t="s">
        <v>117</v>
      </c>
      <c r="S56" s="181" t="s">
        <v>116</v>
      </c>
      <c r="T56" s="135">
        <f>IF(Q56="vazio",0,IF(Q56&lt;2%,2,0))</f>
        <v>2</v>
      </c>
      <c r="U56" s="76"/>
      <c r="V56" s="183" t="e">
        <f>(U56/U57)</f>
        <v>#DIV/0!</v>
      </c>
      <c r="W56" s="140" t="s">
        <v>117</v>
      </c>
      <c r="X56" s="181" t="s">
        <v>116</v>
      </c>
      <c r="Y56" s="135" t="e">
        <f>IF(V56="vazio",0,IF(V56&lt;2,2,0))</f>
        <v>#DIV/0!</v>
      </c>
      <c r="Z56" s="76"/>
      <c r="AA56" s="183" t="e">
        <f>(Z56/Z57)</f>
        <v>#DIV/0!</v>
      </c>
      <c r="AB56" s="140" t="s">
        <v>117</v>
      </c>
      <c r="AC56" s="181" t="s">
        <v>116</v>
      </c>
      <c r="AD56" s="135" t="e">
        <f>IF(AA56="vazio",0,IF(AA56&lt;2,2,0))</f>
        <v>#DIV/0!</v>
      </c>
      <c r="AE56" s="76"/>
      <c r="AF56" s="183" t="e">
        <f>(AE56/AE57)</f>
        <v>#DIV/0!</v>
      </c>
      <c r="AG56" s="140" t="s">
        <v>117</v>
      </c>
      <c r="AH56" s="181" t="s">
        <v>116</v>
      </c>
      <c r="AI56" s="135" t="e">
        <f>IF(AF56="vazio",0,IF(AF56&lt;2,2,0))</f>
        <v>#DIV/0!</v>
      </c>
    </row>
    <row r="57" spans="1:39" ht="33.75" customHeight="1" x14ac:dyDescent="0.25">
      <c r="A57" s="96"/>
      <c r="B57" s="98"/>
      <c r="C57" s="108"/>
      <c r="D57" s="90" t="s">
        <v>115</v>
      </c>
      <c r="E57" s="125"/>
      <c r="F57" s="76">
        <v>1642</v>
      </c>
      <c r="G57" s="207"/>
      <c r="H57" s="141"/>
      <c r="I57" s="182"/>
      <c r="J57" s="136"/>
      <c r="K57" s="76">
        <v>1699</v>
      </c>
      <c r="L57" s="207"/>
      <c r="M57" s="141"/>
      <c r="N57" s="182"/>
      <c r="O57" s="136"/>
      <c r="P57" s="76">
        <v>1700</v>
      </c>
      <c r="Q57" s="183"/>
      <c r="R57" s="141"/>
      <c r="S57" s="182"/>
      <c r="T57" s="136"/>
      <c r="U57" s="76"/>
      <c r="V57" s="183"/>
      <c r="W57" s="141"/>
      <c r="X57" s="182"/>
      <c r="Y57" s="136"/>
      <c r="Z57" s="76"/>
      <c r="AA57" s="183"/>
      <c r="AB57" s="141"/>
      <c r="AC57" s="182"/>
      <c r="AD57" s="136"/>
      <c r="AE57" s="76"/>
      <c r="AF57" s="183"/>
      <c r="AG57" s="141"/>
      <c r="AH57" s="182"/>
      <c r="AI57" s="136"/>
    </row>
    <row r="58" spans="1:39" ht="33.75" customHeight="1" x14ac:dyDescent="0.25">
      <c r="A58" s="114">
        <v>25</v>
      </c>
      <c r="B58" s="116" t="s">
        <v>118</v>
      </c>
      <c r="C58" s="121" t="s">
        <v>121</v>
      </c>
      <c r="D58" s="91" t="s">
        <v>119</v>
      </c>
      <c r="E58" s="208">
        <v>100</v>
      </c>
      <c r="F58" s="77">
        <v>407</v>
      </c>
      <c r="G58" s="120">
        <f>F58/F59*$E$58</f>
        <v>95</v>
      </c>
      <c r="H58" s="130" t="s">
        <v>123</v>
      </c>
      <c r="I58" s="184" t="s">
        <v>122</v>
      </c>
      <c r="J58" s="126">
        <f>IF(G58="vazio",0,IF(G58&gt;=7,2,0))</f>
        <v>2</v>
      </c>
      <c r="K58" s="77">
        <v>399</v>
      </c>
      <c r="L58" s="120">
        <f>K58/K59*$E$58</f>
        <v>95</v>
      </c>
      <c r="M58" s="130" t="s">
        <v>123</v>
      </c>
      <c r="N58" s="184" t="s">
        <v>122</v>
      </c>
      <c r="O58" s="126">
        <f>IF(L58="vazio",0,IF(L58&gt;=7,2,0))</f>
        <v>2</v>
      </c>
      <c r="P58" s="77">
        <v>541</v>
      </c>
      <c r="Q58" s="120">
        <f>P58/P59*$E$58</f>
        <v>93</v>
      </c>
      <c r="R58" s="130" t="s">
        <v>123</v>
      </c>
      <c r="S58" s="184" t="s">
        <v>122</v>
      </c>
      <c r="T58" s="126">
        <f>IF(Q58="vazio",0,IF(Q58&gt;=7,2,0))</f>
        <v>2</v>
      </c>
      <c r="U58" s="77"/>
      <c r="V58" s="120" t="e">
        <f>U58/U59*$E$58</f>
        <v>#DIV/0!</v>
      </c>
      <c r="W58" s="130" t="s">
        <v>123</v>
      </c>
      <c r="X58" s="184" t="s">
        <v>122</v>
      </c>
      <c r="Y58" s="126" t="e">
        <f>IF(V58="vazio",0,IF(V58&gt;=7,2,0))</f>
        <v>#DIV/0!</v>
      </c>
      <c r="Z58" s="77"/>
      <c r="AA58" s="120" t="e">
        <f>Z58/Z59*$E$58</f>
        <v>#DIV/0!</v>
      </c>
      <c r="AB58" s="130" t="s">
        <v>123</v>
      </c>
      <c r="AC58" s="184" t="s">
        <v>122</v>
      </c>
      <c r="AD58" s="126" t="e">
        <f>IF(AA58="vazio",0,IF(AA58&gt;=7,2,0))</f>
        <v>#DIV/0!</v>
      </c>
      <c r="AE58" s="77"/>
      <c r="AF58" s="120" t="e">
        <f>AE58/AE59*$E$58</f>
        <v>#DIV/0!</v>
      </c>
      <c r="AG58" s="130" t="s">
        <v>123</v>
      </c>
      <c r="AH58" s="184" t="s">
        <v>122</v>
      </c>
      <c r="AI58" s="126" t="e">
        <f>IF(AF58="vazio",0,IF(AF58&gt;=7,2,0))</f>
        <v>#DIV/0!</v>
      </c>
    </row>
    <row r="59" spans="1:39" ht="33.75" customHeight="1" x14ac:dyDescent="0.25">
      <c r="A59" s="115"/>
      <c r="B59" s="117"/>
      <c r="C59" s="122"/>
      <c r="D59" s="91" t="s">
        <v>120</v>
      </c>
      <c r="E59" s="208"/>
      <c r="F59" s="77">
        <v>430</v>
      </c>
      <c r="G59" s="120"/>
      <c r="H59" s="131"/>
      <c r="I59" s="185"/>
      <c r="J59" s="126"/>
      <c r="K59" s="77">
        <v>421</v>
      </c>
      <c r="L59" s="120"/>
      <c r="M59" s="131"/>
      <c r="N59" s="185"/>
      <c r="O59" s="126"/>
      <c r="P59" s="77">
        <v>581</v>
      </c>
      <c r="Q59" s="120"/>
      <c r="R59" s="131"/>
      <c r="S59" s="185"/>
      <c r="T59" s="126"/>
      <c r="U59" s="77"/>
      <c r="V59" s="120"/>
      <c r="W59" s="131"/>
      <c r="X59" s="185"/>
      <c r="Y59" s="126"/>
      <c r="Z59" s="77"/>
      <c r="AA59" s="120"/>
      <c r="AB59" s="131"/>
      <c r="AC59" s="185"/>
      <c r="AD59" s="126"/>
      <c r="AE59" s="77"/>
      <c r="AF59" s="120"/>
      <c r="AG59" s="131"/>
      <c r="AH59" s="185"/>
      <c r="AI59" s="126"/>
    </row>
    <row r="60" spans="1:39" ht="33.75" customHeight="1" x14ac:dyDescent="0.25">
      <c r="A60" s="95">
        <v>26</v>
      </c>
      <c r="B60" s="97" t="s">
        <v>215</v>
      </c>
      <c r="C60" s="107" t="s">
        <v>221</v>
      </c>
      <c r="D60" s="90" t="s">
        <v>216</v>
      </c>
      <c r="E60" s="125" t="s">
        <v>23</v>
      </c>
      <c r="F60" s="76">
        <v>65443</v>
      </c>
      <c r="G60" s="183">
        <f t="shared" ref="G60" si="78">F60/F61</f>
        <v>7.11</v>
      </c>
      <c r="H60" s="140">
        <v>1</v>
      </c>
      <c r="I60" s="181" t="s">
        <v>86</v>
      </c>
      <c r="J60" s="135">
        <f>IF(G60="vazio",0,IF(G60&gt;=100%,2,0))</f>
        <v>2</v>
      </c>
      <c r="K60" s="76">
        <v>62455</v>
      </c>
      <c r="L60" s="183">
        <f t="shared" ref="L60" si="79">K60/K61</f>
        <v>7.25</v>
      </c>
      <c r="M60" s="140">
        <v>1</v>
      </c>
      <c r="N60" s="181" t="s">
        <v>86</v>
      </c>
      <c r="O60" s="135">
        <f>IF(L60="vazio",0,IF(L60&gt;=100%,2,0))</f>
        <v>2</v>
      </c>
      <c r="P60" s="76">
        <v>96188</v>
      </c>
      <c r="Q60" s="183">
        <f t="shared" ref="Q60" si="80">P60/P61</f>
        <v>7.82</v>
      </c>
      <c r="R60" s="140">
        <v>1</v>
      </c>
      <c r="S60" s="181" t="s">
        <v>86</v>
      </c>
      <c r="T60" s="135">
        <f>IF(Q60="vazio",0,IF(Q60&gt;=100%,2,0))</f>
        <v>2</v>
      </c>
      <c r="U60" s="76"/>
      <c r="V60" s="183" t="e">
        <f t="shared" ref="V60" si="81">U60/U61</f>
        <v>#DIV/0!</v>
      </c>
      <c r="W60" s="140">
        <v>1</v>
      </c>
      <c r="X60" s="181" t="s">
        <v>86</v>
      </c>
      <c r="Y60" s="135" t="e">
        <f>IF(V60="vazio",0,IF(V60&gt;=100%,2,0))</f>
        <v>#DIV/0!</v>
      </c>
      <c r="Z60" s="76"/>
      <c r="AA60" s="183" t="e">
        <f t="shared" ref="AA60" si="82">Z60/Z61</f>
        <v>#DIV/0!</v>
      </c>
      <c r="AB60" s="140">
        <v>1</v>
      </c>
      <c r="AC60" s="181" t="s">
        <v>86</v>
      </c>
      <c r="AD60" s="135" t="e">
        <f>IF(AA60="vazio",0,IF(AA60&gt;=100%,2,0))</f>
        <v>#DIV/0!</v>
      </c>
      <c r="AE60" s="76"/>
      <c r="AF60" s="183" t="e">
        <f t="shared" ref="AF60" si="83">AE60/AE61</f>
        <v>#DIV/0!</v>
      </c>
      <c r="AG60" s="140">
        <v>1</v>
      </c>
      <c r="AH60" s="181" t="s">
        <v>86</v>
      </c>
      <c r="AI60" s="135" t="e">
        <f>IF(AF60="vazio",0,IF(AF60&gt;=100%,2,0))</f>
        <v>#DIV/0!</v>
      </c>
    </row>
    <row r="61" spans="1:39" ht="33.75" customHeight="1" x14ac:dyDescent="0.25">
      <c r="A61" s="96"/>
      <c r="B61" s="98"/>
      <c r="C61" s="108"/>
      <c r="D61" s="90" t="s">
        <v>217</v>
      </c>
      <c r="E61" s="125"/>
      <c r="F61" s="76">
        <v>9207</v>
      </c>
      <c r="G61" s="183"/>
      <c r="H61" s="141"/>
      <c r="I61" s="182"/>
      <c r="J61" s="136"/>
      <c r="K61" s="76">
        <v>8617</v>
      </c>
      <c r="L61" s="183"/>
      <c r="M61" s="141"/>
      <c r="N61" s="182"/>
      <c r="O61" s="136"/>
      <c r="P61" s="76">
        <v>12307</v>
      </c>
      <c r="Q61" s="183"/>
      <c r="R61" s="141"/>
      <c r="S61" s="182"/>
      <c r="T61" s="136"/>
      <c r="U61" s="76"/>
      <c r="V61" s="183"/>
      <c r="W61" s="141"/>
      <c r="X61" s="182"/>
      <c r="Y61" s="136"/>
      <c r="Z61" s="76"/>
      <c r="AA61" s="183"/>
      <c r="AB61" s="141"/>
      <c r="AC61" s="182"/>
      <c r="AD61" s="136"/>
      <c r="AE61" s="76"/>
      <c r="AF61" s="183"/>
      <c r="AG61" s="141"/>
      <c r="AH61" s="182"/>
      <c r="AI61" s="136"/>
    </row>
    <row r="62" spans="1:39" ht="33.75" customHeight="1" x14ac:dyDescent="0.25">
      <c r="A62" s="114">
        <v>27</v>
      </c>
      <c r="B62" s="116" t="s">
        <v>218</v>
      </c>
      <c r="C62" s="121" t="s">
        <v>221</v>
      </c>
      <c r="D62" s="91" t="s">
        <v>219</v>
      </c>
      <c r="E62" s="137" t="s">
        <v>23</v>
      </c>
      <c r="F62" s="77">
        <v>1174</v>
      </c>
      <c r="G62" s="183">
        <f t="shared" ref="G62" si="84">F62/F63</f>
        <v>1</v>
      </c>
      <c r="H62" s="130">
        <v>1</v>
      </c>
      <c r="I62" s="184" t="s">
        <v>86</v>
      </c>
      <c r="J62" s="205">
        <f>IF(G62="vazio",0,IF(G62&gt;=100%,2,0))</f>
        <v>2</v>
      </c>
      <c r="K62" s="77">
        <v>1199</v>
      </c>
      <c r="L62" s="183">
        <f t="shared" ref="L62" si="85">K62/K63</f>
        <v>1.1499999999999999</v>
      </c>
      <c r="M62" s="130">
        <v>1</v>
      </c>
      <c r="N62" s="184" t="s">
        <v>86</v>
      </c>
      <c r="O62" s="205">
        <f>IF(L62="vazio",0,IF(L62&gt;=100%,2,0))</f>
        <v>2</v>
      </c>
      <c r="P62" s="77">
        <v>1297</v>
      </c>
      <c r="Q62" s="183">
        <f t="shared" ref="Q62" si="86">P62/P63</f>
        <v>1.08</v>
      </c>
      <c r="R62" s="130">
        <v>1</v>
      </c>
      <c r="S62" s="184" t="s">
        <v>86</v>
      </c>
      <c r="T62" s="205">
        <f>IF(Q62="vazio",0,IF(Q62&gt;=100%,2,0))</f>
        <v>2</v>
      </c>
      <c r="U62" s="77"/>
      <c r="V62" s="183" t="e">
        <f t="shared" ref="V62" si="87">U62/U63</f>
        <v>#DIV/0!</v>
      </c>
      <c r="W62" s="130">
        <v>1</v>
      </c>
      <c r="X62" s="184" t="s">
        <v>86</v>
      </c>
      <c r="Y62" s="205" t="e">
        <f>IF(V62="vazio",0,IF(V62&gt;=100%,2,0))</f>
        <v>#DIV/0!</v>
      </c>
      <c r="Z62" s="77"/>
      <c r="AA62" s="183" t="e">
        <f t="shared" ref="AA62" si="88">Z62/Z63</f>
        <v>#DIV/0!</v>
      </c>
      <c r="AB62" s="130">
        <v>1</v>
      </c>
      <c r="AC62" s="184" t="s">
        <v>86</v>
      </c>
      <c r="AD62" s="205" t="e">
        <f>IF(AA62="vazio",0,IF(AA62&gt;=100%,2,0))</f>
        <v>#DIV/0!</v>
      </c>
      <c r="AE62" s="77"/>
      <c r="AF62" s="183" t="e">
        <f t="shared" ref="AF62" si="89">AE62/AE63</f>
        <v>#DIV/0!</v>
      </c>
      <c r="AG62" s="130">
        <v>1</v>
      </c>
      <c r="AH62" s="184" t="s">
        <v>86</v>
      </c>
      <c r="AI62" s="205" t="e">
        <f>IF(AF62="vazio",0,IF(AF62&gt;=100%,2,0))</f>
        <v>#DIV/0!</v>
      </c>
    </row>
    <row r="63" spans="1:39" ht="33.75" customHeight="1" x14ac:dyDescent="0.25">
      <c r="A63" s="115"/>
      <c r="B63" s="117"/>
      <c r="C63" s="122"/>
      <c r="D63" s="91" t="s">
        <v>220</v>
      </c>
      <c r="E63" s="137"/>
      <c r="F63" s="77">
        <v>1169</v>
      </c>
      <c r="G63" s="183"/>
      <c r="H63" s="131"/>
      <c r="I63" s="185"/>
      <c r="J63" s="206"/>
      <c r="K63" s="77">
        <v>1046</v>
      </c>
      <c r="L63" s="183"/>
      <c r="M63" s="131"/>
      <c r="N63" s="185"/>
      <c r="O63" s="206"/>
      <c r="P63" s="77">
        <v>1198</v>
      </c>
      <c r="Q63" s="183"/>
      <c r="R63" s="131"/>
      <c r="S63" s="185"/>
      <c r="T63" s="206"/>
      <c r="U63" s="77"/>
      <c r="V63" s="183"/>
      <c r="W63" s="131"/>
      <c r="X63" s="185"/>
      <c r="Y63" s="206"/>
      <c r="Z63" s="77"/>
      <c r="AA63" s="183"/>
      <c r="AB63" s="131"/>
      <c r="AC63" s="185"/>
      <c r="AD63" s="206"/>
      <c r="AE63" s="77"/>
      <c r="AF63" s="183"/>
      <c r="AG63" s="131"/>
      <c r="AH63" s="185"/>
      <c r="AI63" s="206"/>
    </row>
    <row r="64" spans="1:39" ht="15" x14ac:dyDescent="0.25">
      <c r="A64" s="31"/>
      <c r="B64" s="31"/>
      <c r="C64" s="31"/>
      <c r="D64" s="31"/>
      <c r="E64" s="31"/>
      <c r="F64" s="209" t="s">
        <v>9</v>
      </c>
      <c r="G64" s="209"/>
      <c r="H64" s="209"/>
      <c r="I64" s="38"/>
      <c r="J64" s="33">
        <f>SUM(J10:J63)</f>
        <v>74</v>
      </c>
      <c r="K64" s="209" t="s">
        <v>9</v>
      </c>
      <c r="L64" s="209"/>
      <c r="M64" s="209"/>
      <c r="N64" s="38"/>
      <c r="O64" s="33">
        <f>SUM(O10:O63)</f>
        <v>71</v>
      </c>
      <c r="P64" s="209" t="s">
        <v>9</v>
      </c>
      <c r="Q64" s="209"/>
      <c r="R64" s="209"/>
      <c r="S64" s="38"/>
      <c r="T64" s="33">
        <f>SUM(T10:T63)</f>
        <v>79</v>
      </c>
      <c r="U64" s="209" t="s">
        <v>9</v>
      </c>
      <c r="V64" s="209"/>
      <c r="W64" s="209"/>
      <c r="X64" s="38"/>
      <c r="Y64" s="33" t="e">
        <f>SUM(Y10:Y59)</f>
        <v>#DIV/0!</v>
      </c>
      <c r="Z64" s="209" t="s">
        <v>9</v>
      </c>
      <c r="AA64" s="209"/>
      <c r="AB64" s="209"/>
      <c r="AC64" s="38"/>
      <c r="AD64" s="33" t="e">
        <f>SUM(AD10:AD59)</f>
        <v>#DIV/0!</v>
      </c>
      <c r="AE64" s="209" t="s">
        <v>9</v>
      </c>
      <c r="AF64" s="209"/>
      <c r="AG64" s="209"/>
      <c r="AH64" s="38"/>
      <c r="AI64" s="33" t="e">
        <f>SUM(AI10:AI59)</f>
        <v>#DIV/0!</v>
      </c>
    </row>
    <row r="65" spans="1:35" ht="15" x14ac:dyDescent="0.25">
      <c r="A65" s="31"/>
      <c r="B65" s="31"/>
      <c r="C65" s="31"/>
      <c r="D65" s="31"/>
      <c r="E65" s="31"/>
      <c r="F65" s="210" t="s">
        <v>10</v>
      </c>
      <c r="G65" s="211" t="s">
        <v>10</v>
      </c>
      <c r="H65" s="211"/>
      <c r="I65" s="39"/>
      <c r="J65" s="26" t="str">
        <f>IF(J64=0,"vazio",IF(J64&lt;=69,"C",IF(J64&lt;90,"B","A")))</f>
        <v>B</v>
      </c>
      <c r="K65" s="212" t="s">
        <v>10</v>
      </c>
      <c r="L65" s="212"/>
      <c r="M65" s="212"/>
      <c r="N65" s="32"/>
      <c r="O65" s="26" t="str">
        <f>IF(O64=0,"vazio",IF(O64&lt;=69,"C",IF(O64&lt;90,"B","A")))</f>
        <v>B</v>
      </c>
      <c r="P65" s="212" t="s">
        <v>10</v>
      </c>
      <c r="Q65" s="212"/>
      <c r="R65" s="212"/>
      <c r="S65" s="212"/>
      <c r="T65" s="26" t="str">
        <f>IF(T64=0,"vazio",IF(T64&lt;=69,"C",IF(T64&lt;90,"B","A")))</f>
        <v>B</v>
      </c>
      <c r="U65" s="212" t="s">
        <v>10</v>
      </c>
      <c r="V65" s="212"/>
      <c r="W65" s="212"/>
      <c r="X65" s="32"/>
      <c r="Y65" s="26" t="e">
        <f>IF(Y64=0,"vazio",IF(Y64&lt;=69,"C",IF(Y64&lt;90,"B","A")))</f>
        <v>#DIV/0!</v>
      </c>
      <c r="Z65" s="212" t="s">
        <v>10</v>
      </c>
      <c r="AA65" s="212"/>
      <c r="AB65" s="212"/>
      <c r="AC65" s="32"/>
      <c r="AD65" s="26" t="e">
        <f>IF(AD64=0,"vazio",IF(AD64&lt;=69,"C",IF(AD64&lt;90,"B","A")))</f>
        <v>#DIV/0!</v>
      </c>
      <c r="AE65" s="212" t="s">
        <v>10</v>
      </c>
      <c r="AF65" s="212"/>
      <c r="AG65" s="212"/>
      <c r="AH65" s="32"/>
      <c r="AI65" s="26" t="e">
        <f>IF(AI64=0,"vazio",IF(AI64&lt;=69,"C",IF(AI64&lt;90,"B","A")))</f>
        <v>#DIV/0!</v>
      </c>
    </row>
  </sheetData>
  <mergeCells count="782">
    <mergeCell ref="F65:H65"/>
    <mergeCell ref="K65:M65"/>
    <mergeCell ref="P65:S65"/>
    <mergeCell ref="U65:W65"/>
    <mergeCell ref="Z65:AB65"/>
    <mergeCell ref="AE65:AG65"/>
    <mergeCell ref="AD62:AD63"/>
    <mergeCell ref="AF62:AF63"/>
    <mergeCell ref="AG62:AG63"/>
    <mergeCell ref="AH62:AH63"/>
    <mergeCell ref="AI62:AI63"/>
    <mergeCell ref="F64:H64"/>
    <mergeCell ref="K64:M64"/>
    <mergeCell ref="P64:R64"/>
    <mergeCell ref="U64:W64"/>
    <mergeCell ref="Z64:AB64"/>
    <mergeCell ref="AE64:AG64"/>
    <mergeCell ref="AI60:AI61"/>
    <mergeCell ref="M62:M63"/>
    <mergeCell ref="N62:N63"/>
    <mergeCell ref="O62:O63"/>
    <mergeCell ref="Q62:Q63"/>
    <mergeCell ref="R62:R63"/>
    <mergeCell ref="S62:S63"/>
    <mergeCell ref="T62:T63"/>
    <mergeCell ref="V62:V63"/>
    <mergeCell ref="W62:W63"/>
    <mergeCell ref="X62:X63"/>
    <mergeCell ref="Y62:Y63"/>
    <mergeCell ref="AA62:AA63"/>
    <mergeCell ref="AB62:AB63"/>
    <mergeCell ref="AC62:AC63"/>
    <mergeCell ref="X60:X61"/>
    <mergeCell ref="A62:A63"/>
    <mergeCell ref="B62:B63"/>
    <mergeCell ref="C62:C63"/>
    <mergeCell ref="E62:E63"/>
    <mergeCell ref="G62:G63"/>
    <mergeCell ref="H62:H63"/>
    <mergeCell ref="I62:I63"/>
    <mergeCell ref="J62:J63"/>
    <mergeCell ref="L62:L63"/>
    <mergeCell ref="Y60:Y61"/>
    <mergeCell ref="AA60:AA61"/>
    <mergeCell ref="AB60:AB61"/>
    <mergeCell ref="AC60:AC61"/>
    <mergeCell ref="AD60:AD61"/>
    <mergeCell ref="AF60:AF61"/>
    <mergeCell ref="AG60:AG61"/>
    <mergeCell ref="AH60:AH61"/>
    <mergeCell ref="M60:M61"/>
    <mergeCell ref="N60:N61"/>
    <mergeCell ref="O60:O61"/>
    <mergeCell ref="Q60:Q61"/>
    <mergeCell ref="R60:R61"/>
    <mergeCell ref="S60:S61"/>
    <mergeCell ref="T60:T61"/>
    <mergeCell ref="V60:V61"/>
    <mergeCell ref="W60:W61"/>
    <mergeCell ref="A60:A61"/>
    <mergeCell ref="B60:B61"/>
    <mergeCell ref="C60:C61"/>
    <mergeCell ref="E60:E61"/>
    <mergeCell ref="G60:G61"/>
    <mergeCell ref="H60:H61"/>
    <mergeCell ref="I60:I61"/>
    <mergeCell ref="J60:J61"/>
    <mergeCell ref="L60:L61"/>
    <mergeCell ref="Y58:Y59"/>
    <mergeCell ref="AA58:AA59"/>
    <mergeCell ref="AB58:AB59"/>
    <mergeCell ref="AC58:AC59"/>
    <mergeCell ref="AD58:AD59"/>
    <mergeCell ref="AF58:AF59"/>
    <mergeCell ref="AG58:AG59"/>
    <mergeCell ref="AH58:AH59"/>
    <mergeCell ref="AI58:AI59"/>
    <mergeCell ref="AD56:AD57"/>
    <mergeCell ref="AF56:AF57"/>
    <mergeCell ref="AG56:AG57"/>
    <mergeCell ref="AH56:AH57"/>
    <mergeCell ref="AI56:AI57"/>
    <mergeCell ref="A58:A59"/>
    <mergeCell ref="B58:B59"/>
    <mergeCell ref="C58:C59"/>
    <mergeCell ref="E58:E59"/>
    <mergeCell ref="G58:G59"/>
    <mergeCell ref="H58:H59"/>
    <mergeCell ref="I58:I59"/>
    <mergeCell ref="J58:J59"/>
    <mergeCell ref="L58:L59"/>
    <mergeCell ref="M58:M59"/>
    <mergeCell ref="N58:N59"/>
    <mergeCell ref="O58:O59"/>
    <mergeCell ref="Q58:Q59"/>
    <mergeCell ref="R58:R59"/>
    <mergeCell ref="S58:S59"/>
    <mergeCell ref="T58:T59"/>
    <mergeCell ref="V58:V59"/>
    <mergeCell ref="W58:W59"/>
    <mergeCell ref="X58:X59"/>
    <mergeCell ref="AI54:AI55"/>
    <mergeCell ref="A56:A57"/>
    <mergeCell ref="B56:B57"/>
    <mergeCell ref="C56:C57"/>
    <mergeCell ref="E56:E57"/>
    <mergeCell ref="G56:G57"/>
    <mergeCell ref="H56:H57"/>
    <mergeCell ref="I56:I57"/>
    <mergeCell ref="J56:J57"/>
    <mergeCell ref="L56:L57"/>
    <mergeCell ref="M56:M57"/>
    <mergeCell ref="N56:N57"/>
    <mergeCell ref="O56:O57"/>
    <mergeCell ref="Q56:Q57"/>
    <mergeCell ref="R56:R57"/>
    <mergeCell ref="S56:S57"/>
    <mergeCell ref="T56:T57"/>
    <mergeCell ref="V56:V57"/>
    <mergeCell ref="W56:W57"/>
    <mergeCell ref="X56:X57"/>
    <mergeCell ref="Y56:Y57"/>
    <mergeCell ref="AA56:AA57"/>
    <mergeCell ref="AB56:AB57"/>
    <mergeCell ref="AC56:AC57"/>
    <mergeCell ref="X54:X55"/>
    <mergeCell ref="Y54:Y55"/>
    <mergeCell ref="AA54:AA55"/>
    <mergeCell ref="AB54:AB55"/>
    <mergeCell ref="AC54:AC55"/>
    <mergeCell ref="AD54:AD55"/>
    <mergeCell ref="AF54:AF55"/>
    <mergeCell ref="AG54:AG55"/>
    <mergeCell ref="AH54:AH55"/>
    <mergeCell ref="AC52:AC53"/>
    <mergeCell ref="AD52:AD53"/>
    <mergeCell ref="AF52:AF53"/>
    <mergeCell ref="AG52:AG53"/>
    <mergeCell ref="AH52:AH53"/>
    <mergeCell ref="AI52:AI53"/>
    <mergeCell ref="A54:A55"/>
    <mergeCell ref="B54:B55"/>
    <mergeCell ref="C54:C55"/>
    <mergeCell ref="E54:E55"/>
    <mergeCell ref="G54:G55"/>
    <mergeCell ref="H54:H55"/>
    <mergeCell ref="I54:I55"/>
    <mergeCell ref="J54:J55"/>
    <mergeCell ref="L54:L55"/>
    <mergeCell ref="M54:M55"/>
    <mergeCell ref="N54:N55"/>
    <mergeCell ref="O54:O55"/>
    <mergeCell ref="Q54:Q55"/>
    <mergeCell ref="R54:R55"/>
    <mergeCell ref="S54:S55"/>
    <mergeCell ref="T54:T55"/>
    <mergeCell ref="V54:V55"/>
    <mergeCell ref="W54:W55"/>
    <mergeCell ref="AH50:AH51"/>
    <mergeCell ref="AI50:AI51"/>
    <mergeCell ref="A52:A53"/>
    <mergeCell ref="B52:B53"/>
    <mergeCell ref="C52:C53"/>
    <mergeCell ref="E52:E53"/>
    <mergeCell ref="G52:G53"/>
    <mergeCell ref="H52:H53"/>
    <mergeCell ref="I52:I53"/>
    <mergeCell ref="J52:J53"/>
    <mergeCell ref="L52:L53"/>
    <mergeCell ref="M52:M53"/>
    <mergeCell ref="N52:N53"/>
    <mergeCell ref="O52:O53"/>
    <mergeCell ref="Q52:Q53"/>
    <mergeCell ref="R52:R53"/>
    <mergeCell ref="S52:S53"/>
    <mergeCell ref="T52:T53"/>
    <mergeCell ref="V52:V53"/>
    <mergeCell ref="W52:W53"/>
    <mergeCell ref="X52:X53"/>
    <mergeCell ref="Y52:Y53"/>
    <mergeCell ref="AA52:AA53"/>
    <mergeCell ref="AB52:AB53"/>
    <mergeCell ref="W50:W51"/>
    <mergeCell ref="X50:X51"/>
    <mergeCell ref="Y50:Y51"/>
    <mergeCell ref="AA50:AA51"/>
    <mergeCell ref="AB50:AB51"/>
    <mergeCell ref="AC50:AC51"/>
    <mergeCell ref="AD50:AD51"/>
    <mergeCell ref="AF50:AF51"/>
    <mergeCell ref="AG50:AG51"/>
    <mergeCell ref="L50:L51"/>
    <mergeCell ref="M50:M51"/>
    <mergeCell ref="N50:N51"/>
    <mergeCell ref="O50:O51"/>
    <mergeCell ref="Q50:Q51"/>
    <mergeCell ref="R50:R51"/>
    <mergeCell ref="S50:S51"/>
    <mergeCell ref="T50:T51"/>
    <mergeCell ref="V50:V51"/>
    <mergeCell ref="C30:C31"/>
    <mergeCell ref="A50:A51"/>
    <mergeCell ref="B50:B51"/>
    <mergeCell ref="C50:C51"/>
    <mergeCell ref="E50:E51"/>
    <mergeCell ref="G50:G51"/>
    <mergeCell ref="H50:H51"/>
    <mergeCell ref="I50:I51"/>
    <mergeCell ref="J50:J51"/>
    <mergeCell ref="C38:C39"/>
    <mergeCell ref="C40:C41"/>
    <mergeCell ref="C42:C43"/>
    <mergeCell ref="C44:C45"/>
    <mergeCell ref="H40:H41"/>
    <mergeCell ref="I40:I41"/>
    <mergeCell ref="J40:J41"/>
    <mergeCell ref="A38:A39"/>
    <mergeCell ref="B38:B39"/>
    <mergeCell ref="E38:E39"/>
    <mergeCell ref="A40:A41"/>
    <mergeCell ref="B40:B41"/>
    <mergeCell ref="E40:E41"/>
    <mergeCell ref="G40:G41"/>
    <mergeCell ref="A44:A45"/>
    <mergeCell ref="AI40:AI41"/>
    <mergeCell ref="N40:N41"/>
    <mergeCell ref="O40:O41"/>
    <mergeCell ref="Q40:Q41"/>
    <mergeCell ref="T40:T41"/>
    <mergeCell ref="AI38:AI39"/>
    <mergeCell ref="AH46:AH47"/>
    <mergeCell ref="AF48:AF49"/>
    <mergeCell ref="AG48:AG49"/>
    <mergeCell ref="AH48:AH49"/>
    <mergeCell ref="AI44:AI45"/>
    <mergeCell ref="AI48:AI49"/>
    <mergeCell ref="AI46:AI47"/>
    <mergeCell ref="AA48:AA49"/>
    <mergeCell ref="W44:W45"/>
    <mergeCell ref="AF44:AF45"/>
    <mergeCell ref="AC44:AC45"/>
    <mergeCell ref="AD44:AD45"/>
    <mergeCell ref="O44:O45"/>
    <mergeCell ref="W42:W43"/>
    <mergeCell ref="X42:X43"/>
    <mergeCell ref="N42:N43"/>
    <mergeCell ref="T42:T43"/>
    <mergeCell ref="V42:V43"/>
    <mergeCell ref="Y30:Y31"/>
    <mergeCell ref="AA30:AA31"/>
    <mergeCell ref="AB30:AB31"/>
    <mergeCell ref="AC30:AC31"/>
    <mergeCell ref="AD30:AD31"/>
    <mergeCell ref="R46:R47"/>
    <mergeCell ref="S46:S47"/>
    <mergeCell ref="AD42:AD43"/>
    <mergeCell ref="V40:V41"/>
    <mergeCell ref="W40:W41"/>
    <mergeCell ref="X40:X41"/>
    <mergeCell ref="R40:R41"/>
    <mergeCell ref="S40:S41"/>
    <mergeCell ref="AB40:AB41"/>
    <mergeCell ref="AC40:AC41"/>
    <mergeCell ref="X46:X47"/>
    <mergeCell ref="Y46:Y47"/>
    <mergeCell ref="Y34:Y35"/>
    <mergeCell ref="AA32:AA33"/>
    <mergeCell ref="R32:R33"/>
    <mergeCell ref="S32:S33"/>
    <mergeCell ref="X48:X49"/>
    <mergeCell ref="AC48:AC49"/>
    <mergeCell ref="AD48:AD49"/>
    <mergeCell ref="AC46:AC47"/>
    <mergeCell ref="Y48:Y49"/>
    <mergeCell ref="L30:L31"/>
    <mergeCell ref="M30:M31"/>
    <mergeCell ref="AF30:AF31"/>
    <mergeCell ref="AG30:AG31"/>
    <mergeCell ref="L40:L41"/>
    <mergeCell ref="M40:M41"/>
    <mergeCell ref="Y40:Y41"/>
    <mergeCell ref="AA40:AA41"/>
    <mergeCell ref="AF40:AF41"/>
    <mergeCell ref="N44:N45"/>
    <mergeCell ref="T46:T47"/>
    <mergeCell ref="AB48:AB49"/>
    <mergeCell ref="AA46:AA47"/>
    <mergeCell ref="AB46:AB47"/>
    <mergeCell ref="V46:V47"/>
    <mergeCell ref="W46:W47"/>
    <mergeCell ref="AD46:AD47"/>
    <mergeCell ref="AF46:AF47"/>
    <mergeCell ref="AG46:AG47"/>
    <mergeCell ref="AI30:AI31"/>
    <mergeCell ref="C32:C33"/>
    <mergeCell ref="C34:C35"/>
    <mergeCell ref="C36:C37"/>
    <mergeCell ref="N30:N31"/>
    <mergeCell ref="O30:O31"/>
    <mergeCell ref="Q30:Q31"/>
    <mergeCell ref="R30:R31"/>
    <mergeCell ref="S30:S31"/>
    <mergeCell ref="T30:T31"/>
    <mergeCell ref="V30:V31"/>
    <mergeCell ref="W30:W31"/>
    <mergeCell ref="AI36:AI37"/>
    <mergeCell ref="AG32:AG33"/>
    <mergeCell ref="AH32:AH33"/>
    <mergeCell ref="N32:N33"/>
    <mergeCell ref="H30:H31"/>
    <mergeCell ref="I30:I31"/>
    <mergeCell ref="J30:J31"/>
    <mergeCell ref="T32:T33"/>
    <mergeCell ref="AC36:AC37"/>
    <mergeCell ref="E32:E33"/>
    <mergeCell ref="M32:M33"/>
    <mergeCell ref="X30:X31"/>
    <mergeCell ref="B44:B45"/>
    <mergeCell ref="A42:A43"/>
    <mergeCell ref="B42:B43"/>
    <mergeCell ref="E42:E43"/>
    <mergeCell ref="E44:E45"/>
    <mergeCell ref="A48:A49"/>
    <mergeCell ref="B48:B49"/>
    <mergeCell ref="E48:E49"/>
    <mergeCell ref="Q46:Q47"/>
    <mergeCell ref="G48:G49"/>
    <mergeCell ref="H48:H49"/>
    <mergeCell ref="I48:I49"/>
    <mergeCell ref="J48:J49"/>
    <mergeCell ref="A46:A47"/>
    <mergeCell ref="B46:B47"/>
    <mergeCell ref="E46:E47"/>
    <mergeCell ref="G46:G47"/>
    <mergeCell ref="H46:H47"/>
    <mergeCell ref="N48:N49"/>
    <mergeCell ref="O48:O49"/>
    <mergeCell ref="Q48:Q49"/>
    <mergeCell ref="L48:L49"/>
    <mergeCell ref="M48:M49"/>
    <mergeCell ref="C46:C47"/>
    <mergeCell ref="C48:C49"/>
    <mergeCell ref="O42:O43"/>
    <mergeCell ref="Q42:Q43"/>
    <mergeCell ref="S48:S49"/>
    <mergeCell ref="T48:T49"/>
    <mergeCell ref="V48:V49"/>
    <mergeCell ref="W48:W49"/>
    <mergeCell ref="V44:V45"/>
    <mergeCell ref="I46:I47"/>
    <mergeCell ref="J46:J47"/>
    <mergeCell ref="L44:L45"/>
    <mergeCell ref="Q44:Q45"/>
    <mergeCell ref="R48:R49"/>
    <mergeCell ref="O46:O47"/>
    <mergeCell ref="G42:G43"/>
    <mergeCell ref="H42:H43"/>
    <mergeCell ref="I42:I43"/>
    <mergeCell ref="J42:J43"/>
    <mergeCell ref="L42:L43"/>
    <mergeCell ref="M42:M43"/>
    <mergeCell ref="L46:L47"/>
    <mergeCell ref="M46:M47"/>
    <mergeCell ref="N46:N47"/>
    <mergeCell ref="M44:M45"/>
    <mergeCell ref="AI42:AI43"/>
    <mergeCell ref="AH42:AH43"/>
    <mergeCell ref="Y42:Y43"/>
    <mergeCell ref="AA42:AA43"/>
    <mergeCell ref="AB42:AB43"/>
    <mergeCell ref="AC42:AC43"/>
    <mergeCell ref="R42:R43"/>
    <mergeCell ref="S42:S43"/>
    <mergeCell ref="AG44:AG45"/>
    <mergeCell ref="AH44:AH45"/>
    <mergeCell ref="T44:T45"/>
    <mergeCell ref="R44:R45"/>
    <mergeCell ref="S44:S45"/>
    <mergeCell ref="AF42:AF43"/>
    <mergeCell ref="AG42:AG43"/>
    <mergeCell ref="X44:X45"/>
    <mergeCell ref="Y44:Y45"/>
    <mergeCell ref="AA44:AA45"/>
    <mergeCell ref="AB44:AB45"/>
    <mergeCell ref="AG36:AG37"/>
    <mergeCell ref="AH36:AH37"/>
    <mergeCell ref="M36:M37"/>
    <mergeCell ref="N36:N37"/>
    <mergeCell ref="O36:O37"/>
    <mergeCell ref="Q36:Q37"/>
    <mergeCell ref="T36:T37"/>
    <mergeCell ref="X38:X39"/>
    <mergeCell ref="Y38:Y39"/>
    <mergeCell ref="AD36:AD37"/>
    <mergeCell ref="AF36:AF37"/>
    <mergeCell ref="V36:V37"/>
    <mergeCell ref="W36:W37"/>
    <mergeCell ref="X36:X37"/>
    <mergeCell ref="Y36:Y37"/>
    <mergeCell ref="R36:R37"/>
    <mergeCell ref="S36:S37"/>
    <mergeCell ref="AH40:AH41"/>
    <mergeCell ref="AB38:AB39"/>
    <mergeCell ref="AC38:AC39"/>
    <mergeCell ref="AD38:AD39"/>
    <mergeCell ref="AF38:AF39"/>
    <mergeCell ref="AG38:AG39"/>
    <mergeCell ref="J38:J39"/>
    <mergeCell ref="L38:L39"/>
    <mergeCell ref="N38:N39"/>
    <mergeCell ref="AA38:AA39"/>
    <mergeCell ref="AG40:AG41"/>
    <mergeCell ref="AD40:AD41"/>
    <mergeCell ref="AH38:AH39"/>
    <mergeCell ref="V38:V39"/>
    <mergeCell ref="W38:W39"/>
    <mergeCell ref="M38:M39"/>
    <mergeCell ref="G44:G45"/>
    <mergeCell ref="H44:H45"/>
    <mergeCell ref="I44:I45"/>
    <mergeCell ref="J44:J45"/>
    <mergeCell ref="O38:O39"/>
    <mergeCell ref="Q38:Q39"/>
    <mergeCell ref="R38:R39"/>
    <mergeCell ref="S38:S39"/>
    <mergeCell ref="T38:T39"/>
    <mergeCell ref="G38:G39"/>
    <mergeCell ref="H38:H39"/>
    <mergeCell ref="I38:I39"/>
    <mergeCell ref="A3:AI3"/>
    <mergeCell ref="A2:AI2"/>
    <mergeCell ref="A34:A35"/>
    <mergeCell ref="B34:B35"/>
    <mergeCell ref="E34:E35"/>
    <mergeCell ref="G34:G35"/>
    <mergeCell ref="H34:H35"/>
    <mergeCell ref="I34:I35"/>
    <mergeCell ref="J34:J35"/>
    <mergeCell ref="L34:L35"/>
    <mergeCell ref="M34:M35"/>
    <mergeCell ref="N34:N35"/>
    <mergeCell ref="O34:O35"/>
    <mergeCell ref="Q34:Q35"/>
    <mergeCell ref="R34:R35"/>
    <mergeCell ref="S34:S35"/>
    <mergeCell ref="T34:T35"/>
    <mergeCell ref="A5:AI5"/>
    <mergeCell ref="A6:AI6"/>
    <mergeCell ref="A7:AI7"/>
    <mergeCell ref="AE8:AI8"/>
    <mergeCell ref="Y32:Y33"/>
    <mergeCell ref="A32:A33"/>
    <mergeCell ref="B32:B33"/>
    <mergeCell ref="Z8:AD8"/>
    <mergeCell ref="U8:Y8"/>
    <mergeCell ref="K8:O8"/>
    <mergeCell ref="P8:T8"/>
    <mergeCell ref="AA36:AA37"/>
    <mergeCell ref="AB36:AB37"/>
    <mergeCell ref="A36:A37"/>
    <mergeCell ref="B36:B37"/>
    <mergeCell ref="E36:E37"/>
    <mergeCell ref="G36:G37"/>
    <mergeCell ref="H36:H37"/>
    <mergeCell ref="I36:I37"/>
    <mergeCell ref="J36:J37"/>
    <mergeCell ref="F8:J8"/>
    <mergeCell ref="AB10:AB11"/>
    <mergeCell ref="Y12:Y13"/>
    <mergeCell ref="L36:L37"/>
    <mergeCell ref="O32:O33"/>
    <mergeCell ref="Q32:Q33"/>
    <mergeCell ref="A30:A31"/>
    <mergeCell ref="H32:H33"/>
    <mergeCell ref="I32:I33"/>
    <mergeCell ref="J32:J33"/>
    <mergeCell ref="L32:L33"/>
    <mergeCell ref="G32:G33"/>
    <mergeCell ref="V34:V35"/>
    <mergeCell ref="B30:B31"/>
    <mergeCell ref="E30:E31"/>
    <mergeCell ref="G30:G31"/>
    <mergeCell ref="AA12:AA13"/>
    <mergeCell ref="AB12:AB13"/>
    <mergeCell ref="D8:E9"/>
    <mergeCell ref="A10:A11"/>
    <mergeCell ref="B10:B11"/>
    <mergeCell ref="E10:E11"/>
    <mergeCell ref="G10:G11"/>
    <mergeCell ref="H10:H11"/>
    <mergeCell ref="I10:I11"/>
    <mergeCell ref="J10:J11"/>
    <mergeCell ref="L10:L11"/>
    <mergeCell ref="A8:B9"/>
    <mergeCell ref="M10:M11"/>
    <mergeCell ref="N10:N11"/>
    <mergeCell ref="O10:O11"/>
    <mergeCell ref="Q10:Q11"/>
    <mergeCell ref="R10:R11"/>
    <mergeCell ref="S10:S11"/>
    <mergeCell ref="T10:T11"/>
    <mergeCell ref="W10:W11"/>
    <mergeCell ref="X10:X11"/>
    <mergeCell ref="Y10:Y11"/>
    <mergeCell ref="AA10:AA11"/>
    <mergeCell ref="AI34:AI35"/>
    <mergeCell ref="V32:V33"/>
    <mergeCell ref="W32:W33"/>
    <mergeCell ref="X32:X33"/>
    <mergeCell ref="AA34:AA35"/>
    <mergeCell ref="AB34:AB35"/>
    <mergeCell ref="AC34:AC35"/>
    <mergeCell ref="AD34:AD35"/>
    <mergeCell ref="AF34:AF35"/>
    <mergeCell ref="AG34:AG35"/>
    <mergeCell ref="AH34:AH35"/>
    <mergeCell ref="AC32:AC33"/>
    <mergeCell ref="AD32:AD33"/>
    <mergeCell ref="AF32:AF33"/>
    <mergeCell ref="AI32:AI33"/>
    <mergeCell ref="AB32:AB33"/>
    <mergeCell ref="W34:W35"/>
    <mergeCell ref="X34:X35"/>
    <mergeCell ref="AC12:AC13"/>
    <mergeCell ref="AH30:AH31"/>
    <mergeCell ref="A12:A13"/>
    <mergeCell ref="B12:B13"/>
    <mergeCell ref="E12:E13"/>
    <mergeCell ref="G12:G13"/>
    <mergeCell ref="H12:H13"/>
    <mergeCell ref="I12:I13"/>
    <mergeCell ref="J12:J13"/>
    <mergeCell ref="L12:L13"/>
    <mergeCell ref="M12:M13"/>
    <mergeCell ref="AD12:AD13"/>
    <mergeCell ref="AF12:AF13"/>
    <mergeCell ref="AG12:AG13"/>
    <mergeCell ref="AH12:AH13"/>
    <mergeCell ref="AI12:AI13"/>
    <mergeCell ref="C8:C9"/>
    <mergeCell ref="C10:C11"/>
    <mergeCell ref="C12:C13"/>
    <mergeCell ref="AC10:AC11"/>
    <mergeCell ref="AD10:AD11"/>
    <mergeCell ref="AF10:AF11"/>
    <mergeCell ref="AG10:AG11"/>
    <mergeCell ref="AH10:AH11"/>
    <mergeCell ref="AI10:AI11"/>
    <mergeCell ref="N12:N13"/>
    <mergeCell ref="O12:O13"/>
    <mergeCell ref="Q12:Q13"/>
    <mergeCell ref="R12:R13"/>
    <mergeCell ref="S12:S13"/>
    <mergeCell ref="T12:T13"/>
    <mergeCell ref="V12:V13"/>
    <mergeCell ref="W12:W13"/>
    <mergeCell ref="X12:X13"/>
    <mergeCell ref="V10:V11"/>
    <mergeCell ref="A14:A15"/>
    <mergeCell ref="B14:B15"/>
    <mergeCell ref="E14:E15"/>
    <mergeCell ref="G14:G15"/>
    <mergeCell ref="H14:H15"/>
    <mergeCell ref="I14:I15"/>
    <mergeCell ref="J14:J15"/>
    <mergeCell ref="L14:L15"/>
    <mergeCell ref="M14:M15"/>
    <mergeCell ref="C14:C15"/>
    <mergeCell ref="N14:N15"/>
    <mergeCell ref="O14:O15"/>
    <mergeCell ref="Q14:Q15"/>
    <mergeCell ref="R14:R15"/>
    <mergeCell ref="S14:S15"/>
    <mergeCell ref="T14:T15"/>
    <mergeCell ref="V14:V15"/>
    <mergeCell ref="W14:W15"/>
    <mergeCell ref="X14:X15"/>
    <mergeCell ref="Y14:Y15"/>
    <mergeCell ref="AA14:AA15"/>
    <mergeCell ref="AB14:AB15"/>
    <mergeCell ref="AC14:AC15"/>
    <mergeCell ref="AD14:AD15"/>
    <mergeCell ref="AF14:AF15"/>
    <mergeCell ref="AG14:AG15"/>
    <mergeCell ref="AH14:AH15"/>
    <mergeCell ref="AI14:AI15"/>
    <mergeCell ref="A16:A17"/>
    <mergeCell ref="B16:B17"/>
    <mergeCell ref="C16:C17"/>
    <mergeCell ref="E16:E17"/>
    <mergeCell ref="G16:G17"/>
    <mergeCell ref="H16:H17"/>
    <mergeCell ref="I16:I17"/>
    <mergeCell ref="J16:J17"/>
    <mergeCell ref="L16:L17"/>
    <mergeCell ref="M16:M17"/>
    <mergeCell ref="N16:N17"/>
    <mergeCell ref="O16:O17"/>
    <mergeCell ref="Q16:Q17"/>
    <mergeCell ref="R16:R17"/>
    <mergeCell ref="S16:S17"/>
    <mergeCell ref="T16:T17"/>
    <mergeCell ref="V16:V17"/>
    <mergeCell ref="W16:W17"/>
    <mergeCell ref="X16:X17"/>
    <mergeCell ref="Y16:Y17"/>
    <mergeCell ref="AA16:AA17"/>
    <mergeCell ref="AB16:AB17"/>
    <mergeCell ref="AC16:AC17"/>
    <mergeCell ref="AD16:AD17"/>
    <mergeCell ref="AF16:AF17"/>
    <mergeCell ref="AG16:AG17"/>
    <mergeCell ref="AH16:AH17"/>
    <mergeCell ref="AI16:AI17"/>
    <mergeCell ref="A18:A19"/>
    <mergeCell ref="B18:B19"/>
    <mergeCell ref="C18:C19"/>
    <mergeCell ref="E18:E19"/>
    <mergeCell ref="G18:G19"/>
    <mergeCell ref="H18:H19"/>
    <mergeCell ref="I18:I19"/>
    <mergeCell ref="J18:J19"/>
    <mergeCell ref="L18:L19"/>
    <mergeCell ref="M18:M19"/>
    <mergeCell ref="N18:N19"/>
    <mergeCell ref="O18:O19"/>
    <mergeCell ref="Q18:Q19"/>
    <mergeCell ref="R18:R19"/>
    <mergeCell ref="S18:S19"/>
    <mergeCell ref="T18:T19"/>
    <mergeCell ref="V18:V19"/>
    <mergeCell ref="W18:W19"/>
    <mergeCell ref="X18:X19"/>
    <mergeCell ref="Y18:Y19"/>
    <mergeCell ref="AA18:AA19"/>
    <mergeCell ref="AB18:AB19"/>
    <mergeCell ref="AC18:AC19"/>
    <mergeCell ref="AD18:AD19"/>
    <mergeCell ref="AF18:AF19"/>
    <mergeCell ref="AG18:AG19"/>
    <mergeCell ref="AH18:AH19"/>
    <mergeCell ref="AI18:AI19"/>
    <mergeCell ref="A20:A21"/>
    <mergeCell ref="B20:B21"/>
    <mergeCell ref="E20:E21"/>
    <mergeCell ref="G20:G21"/>
    <mergeCell ref="H20:H21"/>
    <mergeCell ref="I20:I21"/>
    <mergeCell ref="J20:J21"/>
    <mergeCell ref="L20:L21"/>
    <mergeCell ref="M20:M21"/>
    <mergeCell ref="N20:N21"/>
    <mergeCell ref="O20:O21"/>
    <mergeCell ref="Q20:Q21"/>
    <mergeCell ref="R20:R21"/>
    <mergeCell ref="S20:S21"/>
    <mergeCell ref="T20:T21"/>
    <mergeCell ref="V20:V21"/>
    <mergeCell ref="W20:W21"/>
    <mergeCell ref="X20:X21"/>
    <mergeCell ref="Y20:Y21"/>
    <mergeCell ref="AA20:AA21"/>
    <mergeCell ref="AB20:AB21"/>
    <mergeCell ref="AC20:AC21"/>
    <mergeCell ref="AD20:AD21"/>
    <mergeCell ref="AF20:AF21"/>
    <mergeCell ref="AG20:AG21"/>
    <mergeCell ref="AH20:AH21"/>
    <mergeCell ref="AI20:AI21"/>
    <mergeCell ref="C20:C21"/>
    <mergeCell ref="A22:A23"/>
    <mergeCell ref="B22:B23"/>
    <mergeCell ref="E22:E23"/>
    <mergeCell ref="G22:G23"/>
    <mergeCell ref="H22:H23"/>
    <mergeCell ref="I22:I23"/>
    <mergeCell ref="J22:J23"/>
    <mergeCell ref="L22:L23"/>
    <mergeCell ref="M22:M23"/>
    <mergeCell ref="C22:C23"/>
    <mergeCell ref="N22:N23"/>
    <mergeCell ref="O22:O23"/>
    <mergeCell ref="Q22:Q23"/>
    <mergeCell ref="R22:R23"/>
    <mergeCell ref="S22:S23"/>
    <mergeCell ref="T22:T23"/>
    <mergeCell ref="V22:V23"/>
    <mergeCell ref="W22:W23"/>
    <mergeCell ref="X22:X23"/>
    <mergeCell ref="Y22:Y23"/>
    <mergeCell ref="AA22:AA23"/>
    <mergeCell ref="AB22:AB23"/>
    <mergeCell ref="AC22:AC23"/>
    <mergeCell ref="AD22:AD23"/>
    <mergeCell ref="AF22:AF23"/>
    <mergeCell ref="AG22:AG23"/>
    <mergeCell ref="AH22:AH23"/>
    <mergeCell ref="AI22:AI23"/>
    <mergeCell ref="A24:A25"/>
    <mergeCell ref="B24:B25"/>
    <mergeCell ref="E24:E25"/>
    <mergeCell ref="G24:G25"/>
    <mergeCell ref="H24:H25"/>
    <mergeCell ref="I24:I25"/>
    <mergeCell ref="J24:J25"/>
    <mergeCell ref="L24:L25"/>
    <mergeCell ref="M24:M25"/>
    <mergeCell ref="C24:C25"/>
    <mergeCell ref="N24:N25"/>
    <mergeCell ref="O24:O25"/>
    <mergeCell ref="Q24:Q25"/>
    <mergeCell ref="R24:R25"/>
    <mergeCell ref="S24:S25"/>
    <mergeCell ref="T24:T25"/>
    <mergeCell ref="V24:V25"/>
    <mergeCell ref="W24:W25"/>
    <mergeCell ref="X24:X25"/>
    <mergeCell ref="Y24:Y25"/>
    <mergeCell ref="AA24:AA25"/>
    <mergeCell ref="AB24:AB25"/>
    <mergeCell ref="AC24:AC25"/>
    <mergeCell ref="AD24:AD25"/>
    <mergeCell ref="AF24:AF25"/>
    <mergeCell ref="AG24:AG25"/>
    <mergeCell ref="AH24:AH25"/>
    <mergeCell ref="AI24:AI25"/>
    <mergeCell ref="A26:A27"/>
    <mergeCell ref="B26:B27"/>
    <mergeCell ref="E26:E27"/>
    <mergeCell ref="G26:G27"/>
    <mergeCell ref="H26:H27"/>
    <mergeCell ref="I26:I27"/>
    <mergeCell ref="J26:J27"/>
    <mergeCell ref="L26:L27"/>
    <mergeCell ref="M26:M27"/>
    <mergeCell ref="C26:C27"/>
    <mergeCell ref="AI26:AI27"/>
    <mergeCell ref="N26:N27"/>
    <mergeCell ref="O26:O27"/>
    <mergeCell ref="Q26:Q27"/>
    <mergeCell ref="R26:R27"/>
    <mergeCell ref="S26:S27"/>
    <mergeCell ref="T26:T27"/>
    <mergeCell ref="V26:V27"/>
    <mergeCell ref="W26:W27"/>
    <mergeCell ref="X26:X27"/>
    <mergeCell ref="AD28:AD29"/>
    <mergeCell ref="AF28:AF29"/>
    <mergeCell ref="AG28:AG29"/>
    <mergeCell ref="AH28:AH29"/>
    <mergeCell ref="Y26:Y27"/>
    <mergeCell ref="AA26:AA27"/>
    <mergeCell ref="AB26:AB27"/>
    <mergeCell ref="AC26:AC27"/>
    <mergeCell ref="AD26:AD27"/>
    <mergeCell ref="AF26:AF27"/>
    <mergeCell ref="AG26:AG27"/>
    <mergeCell ref="AH26:AH27"/>
    <mergeCell ref="AI28:AI29"/>
    <mergeCell ref="A28:A29"/>
    <mergeCell ref="B28:B29"/>
    <mergeCell ref="E28:E29"/>
    <mergeCell ref="G28:G29"/>
    <mergeCell ref="H28:H29"/>
    <mergeCell ref="I28:I29"/>
    <mergeCell ref="J28:J29"/>
    <mergeCell ref="L28:L29"/>
    <mergeCell ref="M28:M29"/>
    <mergeCell ref="N28:N29"/>
    <mergeCell ref="O28:O29"/>
    <mergeCell ref="Q28:Q29"/>
    <mergeCell ref="R28:R29"/>
    <mergeCell ref="S28:S29"/>
    <mergeCell ref="T28:T29"/>
    <mergeCell ref="V28:V29"/>
    <mergeCell ref="W28:W29"/>
    <mergeCell ref="C28:C29"/>
    <mergeCell ref="X28:X29"/>
    <mergeCell ref="Y28:Y29"/>
    <mergeCell ref="AA28:AA29"/>
    <mergeCell ref="AB28:AB29"/>
    <mergeCell ref="AC28:AC29"/>
  </mergeCells>
  <phoneticPr fontId="32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27" orientation="landscape" r:id="rId1"/>
  <headerFooter>
    <oddHeader>&amp;CHEGV
&amp;RFEV/21</oddHeader>
    <oddFooter>&amp;R&amp;P/&amp;N</oddFooter>
  </headerFooter>
  <colBreaks count="1" manualBreakCount="1">
    <brk id="3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I65"/>
  <sheetViews>
    <sheetView zoomScale="80" zoomScaleNormal="80" workbookViewId="0">
      <selection activeCell="AD10" sqref="AD10:AD41"/>
    </sheetView>
  </sheetViews>
  <sheetFormatPr defaultColWidth="10.28515625" defaultRowHeight="15" x14ac:dyDescent="0.25"/>
  <cols>
    <col min="1" max="1" width="3.5703125" style="8" customWidth="1"/>
    <col min="2" max="2" width="28.5703125" style="8" customWidth="1"/>
    <col min="3" max="3" width="35.140625" style="8" customWidth="1"/>
    <col min="4" max="4" width="23.28515625" style="8" customWidth="1"/>
    <col min="5" max="5" width="8.85546875" style="8" customWidth="1"/>
    <col min="6" max="6" width="10.85546875" style="8" customWidth="1"/>
    <col min="7" max="7" width="11.5703125" style="9" customWidth="1"/>
    <col min="8" max="8" width="8.5703125" style="12" customWidth="1"/>
    <col min="9" max="9" width="15.5703125" style="8" customWidth="1"/>
    <col min="10" max="10" width="8.85546875" style="10" bestFit="1" customWidth="1"/>
    <col min="11" max="11" width="8.7109375" style="8" customWidth="1"/>
    <col min="12" max="12" width="8.7109375" style="9" customWidth="1"/>
    <col min="13" max="13" width="8.5703125" style="12" customWidth="1"/>
    <col min="14" max="14" width="13.85546875" style="8" customWidth="1"/>
    <col min="15" max="15" width="10.42578125" style="10" customWidth="1"/>
    <col min="16" max="16" width="12.42578125" style="8" customWidth="1"/>
    <col min="17" max="18" width="9.140625" style="8" customWidth="1"/>
    <col min="19" max="19" width="14" style="12" customWidth="1"/>
    <col min="20" max="20" width="9.140625" style="10" customWidth="1"/>
    <col min="21" max="21" width="9.140625" style="8" customWidth="1"/>
    <col min="22" max="22" width="9.140625" style="9" customWidth="1"/>
    <col min="23" max="23" width="9.140625" style="12" customWidth="1"/>
    <col min="24" max="24" width="12.7109375" style="8" customWidth="1"/>
    <col min="25" max="25" width="9.140625" style="10" customWidth="1"/>
    <col min="26" max="26" width="9.140625" style="8" customWidth="1"/>
    <col min="27" max="27" width="9.140625" style="9" customWidth="1"/>
    <col min="28" max="28" width="7.7109375" style="12" customWidth="1"/>
    <col min="29" max="29" width="12.42578125" style="8" customWidth="1"/>
    <col min="30" max="30" width="9.85546875" style="10" bestFit="1" customWidth="1"/>
    <col min="31" max="31" width="8.7109375" style="8" bestFit="1" customWidth="1"/>
    <col min="32" max="32" width="10.140625" style="9" customWidth="1"/>
    <col min="33" max="33" width="8.5703125" style="12" bestFit="1" customWidth="1"/>
    <col min="34" max="34" width="12.7109375" style="8" customWidth="1"/>
    <col min="35" max="35" width="8.85546875" bestFit="1" customWidth="1"/>
    <col min="36" max="16384" width="10.28515625" style="8"/>
  </cols>
  <sheetData>
    <row r="1" spans="1:35" s="34" customFormat="1" ht="15" customHeight="1" x14ac:dyDescent="0.25">
      <c r="AI1"/>
    </row>
    <row r="2" spans="1:35" s="34" customFormat="1" ht="15.75" customHeight="1" x14ac:dyDescent="0.25">
      <c r="A2" s="163" t="s">
        <v>196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  <c r="AI2" s="74"/>
    </row>
    <row r="3" spans="1:35" s="34" customFormat="1" ht="15.75" customHeight="1" x14ac:dyDescent="0.25">
      <c r="A3" s="162" t="s">
        <v>24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73"/>
    </row>
    <row r="4" spans="1:35" s="34" customFormat="1" ht="10.5" customHeight="1" x14ac:dyDescent="0.25"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5"/>
      <c r="AI4"/>
    </row>
    <row r="5" spans="1:35" s="37" customFormat="1" ht="32.25" customHeight="1" x14ac:dyDescent="0.25">
      <c r="A5" s="164" t="s">
        <v>54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4"/>
      <c r="AC5" s="164"/>
      <c r="AD5" s="164"/>
      <c r="AE5" s="164"/>
      <c r="AF5" s="164"/>
      <c r="AG5" s="164"/>
      <c r="AH5" s="164"/>
      <c r="AI5" s="164"/>
    </row>
    <row r="6" spans="1:35" s="37" customFormat="1" ht="21.75" customHeight="1" x14ac:dyDescent="0.25">
      <c r="A6" s="165" t="s">
        <v>197</v>
      </c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65"/>
      <c r="AD6" s="165"/>
      <c r="AE6" s="165"/>
      <c r="AF6" s="165"/>
      <c r="AG6" s="165"/>
      <c r="AH6" s="165"/>
      <c r="AI6" s="165"/>
    </row>
    <row r="7" spans="1:35" s="7" customFormat="1" ht="21.6" customHeight="1" x14ac:dyDescent="0.25">
      <c r="A7" s="228" t="s">
        <v>241</v>
      </c>
      <c r="B7" s="229"/>
      <c r="C7" s="229"/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29"/>
      <c r="O7" s="229"/>
      <c r="P7" s="229"/>
      <c r="Q7" s="229"/>
      <c r="R7" s="229"/>
      <c r="S7" s="229"/>
      <c r="T7" s="229"/>
      <c r="U7" s="229"/>
      <c r="V7" s="229"/>
      <c r="W7" s="229"/>
      <c r="X7" s="229"/>
      <c r="Y7" s="229"/>
      <c r="Z7" s="229"/>
      <c r="AA7" s="229"/>
      <c r="AB7" s="229"/>
      <c r="AC7" s="229"/>
      <c r="AD7" s="229"/>
      <c r="AE7" s="229"/>
      <c r="AF7" s="229"/>
      <c r="AG7" s="229"/>
      <c r="AH7" s="229"/>
      <c r="AI7" s="229"/>
    </row>
    <row r="8" spans="1:35" ht="15" customHeight="1" x14ac:dyDescent="0.25">
      <c r="A8" s="154" t="s">
        <v>5</v>
      </c>
      <c r="B8" s="155"/>
      <c r="C8" s="147" t="s">
        <v>71</v>
      </c>
      <c r="D8" s="154" t="s">
        <v>70</v>
      </c>
      <c r="E8" s="155"/>
      <c r="F8" s="161" t="s">
        <v>242</v>
      </c>
      <c r="G8" s="161"/>
      <c r="H8" s="161"/>
      <c r="I8" s="161"/>
      <c r="J8" s="161"/>
      <c r="K8" s="158" t="s">
        <v>243</v>
      </c>
      <c r="L8" s="159"/>
      <c r="M8" s="159"/>
      <c r="N8" s="159"/>
      <c r="O8" s="160"/>
      <c r="P8" s="158" t="s">
        <v>244</v>
      </c>
      <c r="Q8" s="159"/>
      <c r="R8" s="159"/>
      <c r="S8" s="159"/>
      <c r="T8" s="160"/>
      <c r="U8" s="158" t="s">
        <v>245</v>
      </c>
      <c r="V8" s="159"/>
      <c r="W8" s="159"/>
      <c r="X8" s="159"/>
      <c r="Y8" s="160"/>
      <c r="Z8" s="158" t="s">
        <v>246</v>
      </c>
      <c r="AA8" s="159"/>
      <c r="AB8" s="159"/>
      <c r="AC8" s="159"/>
      <c r="AD8" s="160"/>
      <c r="AE8" s="158" t="s">
        <v>247</v>
      </c>
      <c r="AF8" s="159"/>
      <c r="AG8" s="159"/>
      <c r="AH8" s="159"/>
      <c r="AI8" s="160"/>
    </row>
    <row r="9" spans="1:35" ht="24.75" customHeight="1" x14ac:dyDescent="0.25">
      <c r="A9" s="156"/>
      <c r="B9" s="157"/>
      <c r="C9" s="148"/>
      <c r="D9" s="156"/>
      <c r="E9" s="157"/>
      <c r="F9" s="26" t="s">
        <v>6</v>
      </c>
      <c r="G9" s="27" t="s">
        <v>47</v>
      </c>
      <c r="H9" s="28" t="s">
        <v>7</v>
      </c>
      <c r="I9" s="29" t="s">
        <v>75</v>
      </c>
      <c r="J9" s="26" t="s">
        <v>8</v>
      </c>
      <c r="K9" s="30" t="s">
        <v>6</v>
      </c>
      <c r="L9" s="27" t="s">
        <v>47</v>
      </c>
      <c r="M9" s="28" t="s">
        <v>7</v>
      </c>
      <c r="N9" s="29" t="s">
        <v>75</v>
      </c>
      <c r="O9" s="26" t="s">
        <v>8</v>
      </c>
      <c r="P9" s="30" t="s">
        <v>6</v>
      </c>
      <c r="Q9" s="27" t="s">
        <v>47</v>
      </c>
      <c r="R9" s="28" t="s">
        <v>7</v>
      </c>
      <c r="S9" s="29" t="s">
        <v>75</v>
      </c>
      <c r="T9" s="26" t="s">
        <v>8</v>
      </c>
      <c r="U9" s="30" t="s">
        <v>6</v>
      </c>
      <c r="V9" s="27" t="s">
        <v>47</v>
      </c>
      <c r="W9" s="28" t="s">
        <v>7</v>
      </c>
      <c r="X9" s="29" t="s">
        <v>75</v>
      </c>
      <c r="Y9" s="26" t="s">
        <v>8</v>
      </c>
      <c r="Z9" s="30" t="s">
        <v>6</v>
      </c>
      <c r="AA9" s="27" t="s">
        <v>47</v>
      </c>
      <c r="AB9" s="28" t="s">
        <v>7</v>
      </c>
      <c r="AC9" s="29" t="s">
        <v>75</v>
      </c>
      <c r="AD9" s="26" t="s">
        <v>8</v>
      </c>
      <c r="AE9" s="30" t="s">
        <v>6</v>
      </c>
      <c r="AF9" s="27" t="s">
        <v>47</v>
      </c>
      <c r="AG9" s="28" t="s">
        <v>7</v>
      </c>
      <c r="AH9" s="29" t="s">
        <v>75</v>
      </c>
      <c r="AI9" s="26" t="s">
        <v>8</v>
      </c>
    </row>
    <row r="10" spans="1:35" ht="35.25" customHeight="1" x14ac:dyDescent="0.25">
      <c r="A10" s="114">
        <v>1</v>
      </c>
      <c r="B10" s="116" t="s">
        <v>30</v>
      </c>
      <c r="C10" s="121" t="s">
        <v>72</v>
      </c>
      <c r="D10" s="86" t="s">
        <v>31</v>
      </c>
      <c r="E10" s="137" t="s">
        <v>23</v>
      </c>
      <c r="F10" s="77"/>
      <c r="G10" s="134" t="e">
        <f>(F10/F11)</f>
        <v>#DIV/0!</v>
      </c>
      <c r="H10" s="127" t="s">
        <v>74</v>
      </c>
      <c r="I10" s="132" t="s">
        <v>76</v>
      </c>
      <c r="J10" s="126" t="e">
        <f>IF(G10="vazio",0,IF(G10&lt;=10%,4,0))</f>
        <v>#DIV/0!</v>
      </c>
      <c r="K10" s="77"/>
      <c r="L10" s="134" t="e">
        <f>(K10/K11)</f>
        <v>#DIV/0!</v>
      </c>
      <c r="M10" s="127" t="s">
        <v>74</v>
      </c>
      <c r="N10" s="132" t="s">
        <v>76</v>
      </c>
      <c r="O10" s="126" t="e">
        <f>IF(L10="vazio",0,IF(L10&lt;=10%,4,0))</f>
        <v>#DIV/0!</v>
      </c>
      <c r="P10" s="77"/>
      <c r="Q10" s="134" t="e">
        <f>(P10/P11)</f>
        <v>#DIV/0!</v>
      </c>
      <c r="R10" s="127" t="s">
        <v>74</v>
      </c>
      <c r="S10" s="132" t="s">
        <v>76</v>
      </c>
      <c r="T10" s="126" t="e">
        <f>IF(Q10="vazio",0,IF(Q10&lt;=10%,4,0))</f>
        <v>#DIV/0!</v>
      </c>
      <c r="U10" s="77"/>
      <c r="V10" s="134" t="e">
        <f>(U10/U11)</f>
        <v>#DIV/0!</v>
      </c>
      <c r="W10" s="127" t="s">
        <v>74</v>
      </c>
      <c r="X10" s="132" t="s">
        <v>76</v>
      </c>
      <c r="Y10" s="126" t="e">
        <f>IF(V10="vazio",0,IF(V10&lt;=10%,4,0))</f>
        <v>#DIV/0!</v>
      </c>
      <c r="Z10" s="77"/>
      <c r="AA10" s="134" t="e">
        <f>(Z10/Z11)</f>
        <v>#DIV/0!</v>
      </c>
      <c r="AB10" s="127" t="s">
        <v>74</v>
      </c>
      <c r="AC10" s="132" t="s">
        <v>76</v>
      </c>
      <c r="AD10" s="126" t="e">
        <f>IF(AA10="vazio",0,IF(AA10&lt;=10%,4,0))</f>
        <v>#DIV/0!</v>
      </c>
      <c r="AE10" s="77"/>
      <c r="AF10" s="134" t="e">
        <f>(AE10/AE11)</f>
        <v>#DIV/0!</v>
      </c>
      <c r="AG10" s="127" t="s">
        <v>74</v>
      </c>
      <c r="AH10" s="132" t="s">
        <v>76</v>
      </c>
      <c r="AI10" s="126" t="e">
        <f>IF(AF10="vazio",0,IF(AF10&lt;=10%,4,0))</f>
        <v>#DIV/0!</v>
      </c>
    </row>
    <row r="11" spans="1:35" ht="56.25" customHeight="1" x14ac:dyDescent="0.25">
      <c r="A11" s="115"/>
      <c r="B11" s="117"/>
      <c r="C11" s="122"/>
      <c r="D11" s="86" t="s">
        <v>73</v>
      </c>
      <c r="E11" s="137"/>
      <c r="F11" s="77"/>
      <c r="G11" s="134"/>
      <c r="H11" s="128"/>
      <c r="I11" s="133"/>
      <c r="J11" s="126"/>
      <c r="K11" s="77"/>
      <c r="L11" s="134"/>
      <c r="M11" s="128"/>
      <c r="N11" s="133"/>
      <c r="O11" s="126"/>
      <c r="P11" s="77"/>
      <c r="Q11" s="134"/>
      <c r="R11" s="128"/>
      <c r="S11" s="133"/>
      <c r="T11" s="126"/>
      <c r="U11" s="77"/>
      <c r="V11" s="134"/>
      <c r="W11" s="128"/>
      <c r="X11" s="133"/>
      <c r="Y11" s="126"/>
      <c r="Z11" s="77"/>
      <c r="AA11" s="134"/>
      <c r="AB11" s="128"/>
      <c r="AC11" s="133"/>
      <c r="AD11" s="126"/>
      <c r="AE11" s="77"/>
      <c r="AF11" s="134"/>
      <c r="AG11" s="128"/>
      <c r="AH11" s="133"/>
      <c r="AI11" s="126"/>
    </row>
    <row r="12" spans="1:35" ht="60.75" customHeight="1" x14ac:dyDescent="0.25">
      <c r="A12" s="149">
        <v>2</v>
      </c>
      <c r="B12" s="97" t="s">
        <v>77</v>
      </c>
      <c r="C12" s="107" t="s">
        <v>198</v>
      </c>
      <c r="D12" s="85" t="s">
        <v>78</v>
      </c>
      <c r="E12" s="151"/>
      <c r="F12" s="76"/>
      <c r="G12" s="146" t="str">
        <f>IFERROR(F12/F13,"vazio")</f>
        <v>vazio</v>
      </c>
      <c r="H12" s="102" t="s">
        <v>82</v>
      </c>
      <c r="I12" s="104" t="s">
        <v>80</v>
      </c>
      <c r="J12" s="145">
        <f>IF(G12="vazio",0,IF(G12&lt;=1.6,4,0))</f>
        <v>0</v>
      </c>
      <c r="K12" s="76"/>
      <c r="L12" s="146" t="str">
        <f>IFERROR(K12/K13,"vazio")</f>
        <v>vazio</v>
      </c>
      <c r="M12" s="102" t="s">
        <v>82</v>
      </c>
      <c r="N12" s="104" t="s">
        <v>80</v>
      </c>
      <c r="O12" s="145">
        <f>IF(L12="vazio",0,IF(L12&lt;=1.6,4,0))</f>
        <v>0</v>
      </c>
      <c r="P12" s="76"/>
      <c r="Q12" s="146" t="str">
        <f>IFERROR(P12/P13,"vazio")</f>
        <v>vazio</v>
      </c>
      <c r="R12" s="102" t="s">
        <v>82</v>
      </c>
      <c r="S12" s="104" t="s">
        <v>80</v>
      </c>
      <c r="T12" s="145">
        <f>IF(Q12="vazio",0,IF(Q12&lt;=1.6,4,0))</f>
        <v>0</v>
      </c>
      <c r="U12" s="76"/>
      <c r="V12" s="146" t="str">
        <f>IFERROR(U12/U13,"vazio")</f>
        <v>vazio</v>
      </c>
      <c r="W12" s="102" t="s">
        <v>82</v>
      </c>
      <c r="X12" s="104" t="s">
        <v>80</v>
      </c>
      <c r="Y12" s="145">
        <f>IF(V12="vazio",0,IF(V12&lt;=1.6,4,0))</f>
        <v>0</v>
      </c>
      <c r="Z12" s="76"/>
      <c r="AA12" s="146" t="str">
        <f>IFERROR(Z12/Z13,"vazio")</f>
        <v>vazio</v>
      </c>
      <c r="AB12" s="102" t="s">
        <v>82</v>
      </c>
      <c r="AC12" s="104" t="s">
        <v>80</v>
      </c>
      <c r="AD12" s="145">
        <f>IF(AA12="vazio",0,IF(AA12&lt;=1.6,4,0))</f>
        <v>0</v>
      </c>
      <c r="AE12" s="76"/>
      <c r="AF12" s="146" t="str">
        <f>IFERROR(AE12/AE13,"vazio")</f>
        <v>vazio</v>
      </c>
      <c r="AG12" s="102" t="s">
        <v>82</v>
      </c>
      <c r="AH12" s="104" t="s">
        <v>80</v>
      </c>
      <c r="AI12" s="145">
        <f>IF(AF12="vazio",0,IF(AF12&lt;=1.6,4,0))</f>
        <v>0</v>
      </c>
    </row>
    <row r="13" spans="1:35" ht="66" customHeight="1" x14ac:dyDescent="0.25">
      <c r="A13" s="150"/>
      <c r="B13" s="98"/>
      <c r="C13" s="108"/>
      <c r="D13" s="85" t="s">
        <v>79</v>
      </c>
      <c r="E13" s="151"/>
      <c r="F13" s="81"/>
      <c r="G13" s="146"/>
      <c r="H13" s="103"/>
      <c r="I13" s="105"/>
      <c r="J13" s="145"/>
      <c r="K13" s="81"/>
      <c r="L13" s="146"/>
      <c r="M13" s="103"/>
      <c r="N13" s="105"/>
      <c r="O13" s="145"/>
      <c r="P13" s="81"/>
      <c r="Q13" s="146"/>
      <c r="R13" s="103"/>
      <c r="S13" s="105"/>
      <c r="T13" s="145"/>
      <c r="U13" s="81"/>
      <c r="V13" s="146"/>
      <c r="W13" s="103"/>
      <c r="X13" s="105"/>
      <c r="Y13" s="145"/>
      <c r="Z13" s="81"/>
      <c r="AA13" s="146"/>
      <c r="AB13" s="103"/>
      <c r="AC13" s="105"/>
      <c r="AD13" s="145"/>
      <c r="AE13" s="81"/>
      <c r="AF13" s="146"/>
      <c r="AG13" s="103"/>
      <c r="AH13" s="105"/>
      <c r="AI13" s="145"/>
    </row>
    <row r="14" spans="1:35" ht="64.5" customHeight="1" x14ac:dyDescent="0.25">
      <c r="A14" s="114">
        <v>3</v>
      </c>
      <c r="B14" s="116" t="s">
        <v>32</v>
      </c>
      <c r="C14" s="121" t="s">
        <v>83</v>
      </c>
      <c r="D14" s="86" t="s">
        <v>81</v>
      </c>
      <c r="E14" s="137" t="s">
        <v>23</v>
      </c>
      <c r="F14" s="77"/>
      <c r="G14" s="142" t="e">
        <f>(F14/F15)</f>
        <v>#DIV/0!</v>
      </c>
      <c r="H14" s="143" t="s">
        <v>84</v>
      </c>
      <c r="I14" s="132" t="s">
        <v>76</v>
      </c>
      <c r="J14" s="109" t="e">
        <f>IF(G14="vazio",0,IF(G14&lt;=5%,4,0))</f>
        <v>#DIV/0!</v>
      </c>
      <c r="K14" s="77"/>
      <c r="L14" s="142" t="e">
        <f>(K14/K15)</f>
        <v>#DIV/0!</v>
      </c>
      <c r="M14" s="143" t="s">
        <v>84</v>
      </c>
      <c r="N14" s="132" t="s">
        <v>76</v>
      </c>
      <c r="O14" s="109" t="e">
        <f>IF(L14="vazio",0,IF(L14&lt;=5%,4,0))</f>
        <v>#DIV/0!</v>
      </c>
      <c r="P14" s="77"/>
      <c r="Q14" s="142" t="e">
        <f>(P14/P15)</f>
        <v>#DIV/0!</v>
      </c>
      <c r="R14" s="143" t="s">
        <v>84</v>
      </c>
      <c r="S14" s="132" t="s">
        <v>76</v>
      </c>
      <c r="T14" s="109" t="e">
        <f>IF(Q14="vazio",0,IF(Q14&lt;=5%,4,0))</f>
        <v>#DIV/0!</v>
      </c>
      <c r="U14" s="77"/>
      <c r="V14" s="142" t="e">
        <f>(U14/U15)</f>
        <v>#DIV/0!</v>
      </c>
      <c r="W14" s="143" t="s">
        <v>84</v>
      </c>
      <c r="X14" s="132" t="s">
        <v>76</v>
      </c>
      <c r="Y14" s="109" t="e">
        <f>IF(V14="vazio",0,IF(V14&lt;=5%,4,0))</f>
        <v>#DIV/0!</v>
      </c>
      <c r="Z14" s="77"/>
      <c r="AA14" s="134" t="e">
        <f>(Z14/Z15)</f>
        <v>#DIV/0!</v>
      </c>
      <c r="AB14" s="143" t="s">
        <v>84</v>
      </c>
      <c r="AC14" s="132" t="s">
        <v>76</v>
      </c>
      <c r="AD14" s="109" t="e">
        <f>IF(AA14="vazio",0,IF(AA14&lt;=5%,4,0))</f>
        <v>#DIV/0!</v>
      </c>
      <c r="AE14" s="77"/>
      <c r="AF14" s="134" t="e">
        <f>(AE14/AE15)</f>
        <v>#DIV/0!</v>
      </c>
      <c r="AG14" s="143" t="s">
        <v>84</v>
      </c>
      <c r="AH14" s="132" t="s">
        <v>76</v>
      </c>
      <c r="AI14" s="109" t="e">
        <f>IF(AF14="vazio",0,IF(AF14&lt;=5%,4,0))</f>
        <v>#DIV/0!</v>
      </c>
    </row>
    <row r="15" spans="1:35" ht="61.5" customHeight="1" x14ac:dyDescent="0.25">
      <c r="A15" s="115"/>
      <c r="B15" s="117"/>
      <c r="C15" s="122"/>
      <c r="D15" s="86" t="s">
        <v>37</v>
      </c>
      <c r="E15" s="137"/>
      <c r="F15" s="77"/>
      <c r="G15" s="142"/>
      <c r="H15" s="144"/>
      <c r="I15" s="133"/>
      <c r="J15" s="109"/>
      <c r="K15" s="77"/>
      <c r="L15" s="142"/>
      <c r="M15" s="144"/>
      <c r="N15" s="133"/>
      <c r="O15" s="109"/>
      <c r="P15" s="77"/>
      <c r="Q15" s="142"/>
      <c r="R15" s="144"/>
      <c r="S15" s="133"/>
      <c r="T15" s="109"/>
      <c r="U15" s="77"/>
      <c r="V15" s="142"/>
      <c r="W15" s="144"/>
      <c r="X15" s="133"/>
      <c r="Y15" s="109"/>
      <c r="Z15" s="77"/>
      <c r="AA15" s="134"/>
      <c r="AB15" s="144"/>
      <c r="AC15" s="133"/>
      <c r="AD15" s="109"/>
      <c r="AE15" s="77"/>
      <c r="AF15" s="134"/>
      <c r="AG15" s="144"/>
      <c r="AH15" s="133"/>
      <c r="AI15" s="109"/>
    </row>
    <row r="16" spans="1:35" ht="38.25" customHeight="1" x14ac:dyDescent="0.25">
      <c r="A16" s="95">
        <v>4</v>
      </c>
      <c r="B16" s="97" t="s">
        <v>33</v>
      </c>
      <c r="C16" s="107" t="s">
        <v>87</v>
      </c>
      <c r="D16" s="85" t="s">
        <v>34</v>
      </c>
      <c r="E16" s="99" t="s">
        <v>23</v>
      </c>
      <c r="F16" s="80"/>
      <c r="G16" s="138" t="e">
        <f>(F16/F17)</f>
        <v>#DIV/0!</v>
      </c>
      <c r="H16" s="140" t="s">
        <v>36</v>
      </c>
      <c r="I16" s="104" t="s">
        <v>86</v>
      </c>
      <c r="J16" s="135" t="e">
        <f>IF(G16="vazio",0,IF(G16&gt;=85%,4,0))</f>
        <v>#DIV/0!</v>
      </c>
      <c r="K16" s="80"/>
      <c r="L16" s="138" t="e">
        <f>(K16/K17)</f>
        <v>#DIV/0!</v>
      </c>
      <c r="M16" s="140" t="s">
        <v>36</v>
      </c>
      <c r="N16" s="104" t="s">
        <v>86</v>
      </c>
      <c r="O16" s="135" t="e">
        <f>IF(L16="vazio",0,IF(L16&gt;=85%,4,0))</f>
        <v>#DIV/0!</v>
      </c>
      <c r="P16" s="80"/>
      <c r="Q16" s="138" t="e">
        <f>(P16/P17)</f>
        <v>#DIV/0!</v>
      </c>
      <c r="R16" s="140" t="s">
        <v>36</v>
      </c>
      <c r="S16" s="104" t="s">
        <v>86</v>
      </c>
      <c r="T16" s="135" t="e">
        <f>IF(Q16="vazio",0,IF(Q16&gt;=85%,4,0))</f>
        <v>#DIV/0!</v>
      </c>
      <c r="U16" s="80"/>
      <c r="V16" s="138" t="e">
        <f>(U16/U17)</f>
        <v>#DIV/0!</v>
      </c>
      <c r="W16" s="140" t="s">
        <v>36</v>
      </c>
      <c r="X16" s="104" t="s">
        <v>86</v>
      </c>
      <c r="Y16" s="135" t="e">
        <f>IF(V16="vazio",0,IF(V16&gt;=85%,4,0))</f>
        <v>#DIV/0!</v>
      </c>
      <c r="Z16" s="80"/>
      <c r="AA16" s="138" t="e">
        <f>(Z16/Z17)</f>
        <v>#DIV/0!</v>
      </c>
      <c r="AB16" s="140" t="s">
        <v>36</v>
      </c>
      <c r="AC16" s="104" t="s">
        <v>86</v>
      </c>
      <c r="AD16" s="135" t="e">
        <f>IF(AA16="vazio",0,IF(AA16&gt;=85%,4,0))</f>
        <v>#DIV/0!</v>
      </c>
      <c r="AE16" s="80"/>
      <c r="AF16" s="138" t="e">
        <f>(AE16/AE17)</f>
        <v>#DIV/0!</v>
      </c>
      <c r="AG16" s="140" t="s">
        <v>36</v>
      </c>
      <c r="AH16" s="104" t="s">
        <v>86</v>
      </c>
      <c r="AI16" s="135" t="e">
        <f>IF(AF16="vazio",0,IF(AF16&gt;=85%,4,0))</f>
        <v>#DIV/0!</v>
      </c>
    </row>
    <row r="17" spans="1:35" ht="38.25" customHeight="1" x14ac:dyDescent="0.25">
      <c r="A17" s="96"/>
      <c r="B17" s="98"/>
      <c r="C17" s="108"/>
      <c r="D17" s="85" t="s">
        <v>35</v>
      </c>
      <c r="E17" s="100"/>
      <c r="F17" s="80"/>
      <c r="G17" s="139"/>
      <c r="H17" s="141"/>
      <c r="I17" s="105"/>
      <c r="J17" s="136"/>
      <c r="K17" s="80"/>
      <c r="L17" s="139"/>
      <c r="M17" s="141"/>
      <c r="N17" s="105"/>
      <c r="O17" s="136"/>
      <c r="P17" s="80"/>
      <c r="Q17" s="139"/>
      <c r="R17" s="141"/>
      <c r="S17" s="105"/>
      <c r="T17" s="136"/>
      <c r="U17" s="80"/>
      <c r="V17" s="139"/>
      <c r="W17" s="141"/>
      <c r="X17" s="105"/>
      <c r="Y17" s="136"/>
      <c r="Z17" s="80"/>
      <c r="AA17" s="139"/>
      <c r="AB17" s="141"/>
      <c r="AC17" s="105"/>
      <c r="AD17" s="136"/>
      <c r="AE17" s="80"/>
      <c r="AF17" s="139"/>
      <c r="AG17" s="141"/>
      <c r="AH17" s="105"/>
      <c r="AI17" s="136"/>
    </row>
    <row r="18" spans="1:35" ht="42.75" customHeight="1" x14ac:dyDescent="0.25">
      <c r="A18" s="114">
        <v>5</v>
      </c>
      <c r="B18" s="116" t="s">
        <v>38</v>
      </c>
      <c r="C18" s="121" t="s">
        <v>88</v>
      </c>
      <c r="D18" s="86" t="s">
        <v>39</v>
      </c>
      <c r="E18" s="137" t="s">
        <v>23</v>
      </c>
      <c r="F18" s="77"/>
      <c r="G18" s="129" t="e">
        <f t="shared" ref="G18" si="0">(F18/F19)</f>
        <v>#DIV/0!</v>
      </c>
      <c r="H18" s="130" t="s">
        <v>46</v>
      </c>
      <c r="I18" s="132" t="s">
        <v>76</v>
      </c>
      <c r="J18" s="126" t="e">
        <f>IF(G18="vazio",0,IF(G18&gt;=90%,4,0))</f>
        <v>#DIV/0!</v>
      </c>
      <c r="K18" s="77"/>
      <c r="L18" s="129" t="e">
        <f t="shared" ref="L18" si="1">(K18/K19)</f>
        <v>#DIV/0!</v>
      </c>
      <c r="M18" s="130" t="s">
        <v>46</v>
      </c>
      <c r="N18" s="132" t="s">
        <v>76</v>
      </c>
      <c r="O18" s="126" t="e">
        <f>IF(L18="vazio",0,IF(L18&gt;=90%,4,0))</f>
        <v>#DIV/0!</v>
      </c>
      <c r="P18" s="77"/>
      <c r="Q18" s="134" t="e">
        <f t="shared" ref="Q18" si="2">(P18/P19)</f>
        <v>#DIV/0!</v>
      </c>
      <c r="R18" s="130" t="s">
        <v>46</v>
      </c>
      <c r="S18" s="132" t="s">
        <v>76</v>
      </c>
      <c r="T18" s="126" t="e">
        <f>IF(Q18="vazio",0,IF(Q18&gt;=90%,4,0))</f>
        <v>#DIV/0!</v>
      </c>
      <c r="U18" s="77"/>
      <c r="V18" s="134" t="e">
        <f t="shared" ref="V18" si="3">(U18/U19)</f>
        <v>#DIV/0!</v>
      </c>
      <c r="W18" s="130" t="s">
        <v>46</v>
      </c>
      <c r="X18" s="132" t="s">
        <v>76</v>
      </c>
      <c r="Y18" s="126" t="e">
        <f>IF(V18="vazio",0,IF(V18&gt;=90%,4,0))</f>
        <v>#DIV/0!</v>
      </c>
      <c r="Z18" s="77"/>
      <c r="AA18" s="134" t="e">
        <f t="shared" ref="AA18" si="4">(Z18/Z19)</f>
        <v>#DIV/0!</v>
      </c>
      <c r="AB18" s="130" t="s">
        <v>46</v>
      </c>
      <c r="AC18" s="132" t="s">
        <v>76</v>
      </c>
      <c r="AD18" s="126" t="e">
        <f>IF(AA18="vazio",0,IF(AA18&gt;=90%,4,0))</f>
        <v>#DIV/0!</v>
      </c>
      <c r="AE18" s="77"/>
      <c r="AF18" s="134" t="e">
        <f t="shared" ref="AF18" si="5">(AE18/AE19)</f>
        <v>#DIV/0!</v>
      </c>
      <c r="AG18" s="130" t="s">
        <v>46</v>
      </c>
      <c r="AH18" s="132" t="s">
        <v>76</v>
      </c>
      <c r="AI18" s="126" t="e">
        <f>IF(AF18="vazio",0,IF(AF18&gt;=90%,4,0))</f>
        <v>#DIV/0!</v>
      </c>
    </row>
    <row r="19" spans="1:35" ht="42" customHeight="1" x14ac:dyDescent="0.25">
      <c r="A19" s="115"/>
      <c r="B19" s="117"/>
      <c r="C19" s="122"/>
      <c r="D19" s="86" t="s">
        <v>40</v>
      </c>
      <c r="E19" s="137"/>
      <c r="F19" s="79"/>
      <c r="G19" s="129"/>
      <c r="H19" s="131"/>
      <c r="I19" s="133"/>
      <c r="J19" s="126"/>
      <c r="K19" s="79"/>
      <c r="L19" s="129"/>
      <c r="M19" s="131"/>
      <c r="N19" s="133"/>
      <c r="O19" s="126"/>
      <c r="P19" s="79"/>
      <c r="Q19" s="134"/>
      <c r="R19" s="131"/>
      <c r="S19" s="133"/>
      <c r="T19" s="126"/>
      <c r="U19" s="79"/>
      <c r="V19" s="134"/>
      <c r="W19" s="131"/>
      <c r="X19" s="133"/>
      <c r="Y19" s="126"/>
      <c r="Z19" s="79"/>
      <c r="AA19" s="134"/>
      <c r="AB19" s="131"/>
      <c r="AC19" s="133"/>
      <c r="AD19" s="126"/>
      <c r="AE19" s="79"/>
      <c r="AF19" s="134"/>
      <c r="AG19" s="131"/>
      <c r="AH19" s="133"/>
      <c r="AI19" s="126"/>
    </row>
    <row r="20" spans="1:35" ht="42" customHeight="1" x14ac:dyDescent="0.25">
      <c r="A20" s="95">
        <v>6</v>
      </c>
      <c r="B20" s="97" t="s">
        <v>56</v>
      </c>
      <c r="C20" s="107" t="s">
        <v>89</v>
      </c>
      <c r="D20" s="85" t="s">
        <v>57</v>
      </c>
      <c r="E20" s="125" t="s">
        <v>23</v>
      </c>
      <c r="F20" s="76"/>
      <c r="G20" s="129" t="e">
        <f t="shared" ref="G20" si="6">(F20/F21)</f>
        <v>#DIV/0!</v>
      </c>
      <c r="H20" s="102" t="s">
        <v>46</v>
      </c>
      <c r="I20" s="123" t="s">
        <v>76</v>
      </c>
      <c r="J20" s="94" t="e">
        <f>IF(G20="vazio",0,IF(G20&gt;=90%,4,0))</f>
        <v>#DIV/0!</v>
      </c>
      <c r="K20" s="76"/>
      <c r="L20" s="129" t="e">
        <f t="shared" ref="L20" si="7">(K20/K21)</f>
        <v>#DIV/0!</v>
      </c>
      <c r="M20" s="102" t="s">
        <v>46</v>
      </c>
      <c r="N20" s="123" t="s">
        <v>76</v>
      </c>
      <c r="O20" s="94" t="e">
        <f>IF(L20="vazio",0,IF(L20&gt;=90%,4,0))</f>
        <v>#DIV/0!</v>
      </c>
      <c r="P20" s="76"/>
      <c r="Q20" s="134" t="e">
        <f t="shared" ref="Q20" si="8">(P20/P21)</f>
        <v>#DIV/0!</v>
      </c>
      <c r="R20" s="102" t="s">
        <v>46</v>
      </c>
      <c r="S20" s="123" t="s">
        <v>76</v>
      </c>
      <c r="T20" s="94" t="e">
        <f>IF(Q20="vazio",0,IF(Q20&gt;=90%,4,0))</f>
        <v>#DIV/0!</v>
      </c>
      <c r="U20" s="76"/>
      <c r="V20" s="134" t="e">
        <f t="shared" ref="V20" si="9">(U20/U21)</f>
        <v>#DIV/0!</v>
      </c>
      <c r="W20" s="102" t="s">
        <v>46</v>
      </c>
      <c r="X20" s="123" t="s">
        <v>76</v>
      </c>
      <c r="Y20" s="94" t="e">
        <f>IF(V20="vazio",0,IF(V20&gt;=90%,4,0))</f>
        <v>#DIV/0!</v>
      </c>
      <c r="Z20" s="76"/>
      <c r="AA20" s="134" t="e">
        <f t="shared" ref="AA20" si="10">(Z20/Z21)</f>
        <v>#DIV/0!</v>
      </c>
      <c r="AB20" s="102" t="s">
        <v>46</v>
      </c>
      <c r="AC20" s="123" t="s">
        <v>76</v>
      </c>
      <c r="AD20" s="94" t="e">
        <f>IF(AA20="vazio",0,IF(AA20&gt;=90%,4,0))</f>
        <v>#DIV/0!</v>
      </c>
      <c r="AE20" s="76"/>
      <c r="AF20" s="134" t="e">
        <f t="shared" ref="AF20" si="11">(AE20/AE21)</f>
        <v>#DIV/0!</v>
      </c>
      <c r="AG20" s="102" t="s">
        <v>46</v>
      </c>
      <c r="AH20" s="123" t="s">
        <v>76</v>
      </c>
      <c r="AI20" s="94" t="e">
        <f>IF(AF20="vazio",0,IF(AF20&gt;=90%,4,0))</f>
        <v>#DIV/0!</v>
      </c>
    </row>
    <row r="21" spans="1:35" ht="37.5" customHeight="1" x14ac:dyDescent="0.25">
      <c r="A21" s="96"/>
      <c r="B21" s="98"/>
      <c r="C21" s="108"/>
      <c r="D21" s="85" t="s">
        <v>58</v>
      </c>
      <c r="E21" s="125"/>
      <c r="F21" s="76"/>
      <c r="G21" s="129"/>
      <c r="H21" s="103"/>
      <c r="I21" s="124"/>
      <c r="J21" s="94"/>
      <c r="K21" s="76"/>
      <c r="L21" s="129"/>
      <c r="M21" s="103"/>
      <c r="N21" s="124"/>
      <c r="O21" s="94"/>
      <c r="P21" s="76"/>
      <c r="Q21" s="134"/>
      <c r="R21" s="103"/>
      <c r="S21" s="124"/>
      <c r="T21" s="94"/>
      <c r="U21" s="76"/>
      <c r="V21" s="134"/>
      <c r="W21" s="103"/>
      <c r="X21" s="124"/>
      <c r="Y21" s="94"/>
      <c r="Z21" s="76"/>
      <c r="AA21" s="134"/>
      <c r="AB21" s="103"/>
      <c r="AC21" s="124"/>
      <c r="AD21" s="94"/>
      <c r="AE21" s="76"/>
      <c r="AF21" s="134"/>
      <c r="AG21" s="103"/>
      <c r="AH21" s="124"/>
      <c r="AI21" s="94"/>
    </row>
    <row r="22" spans="1:35" ht="47.25" customHeight="1" x14ac:dyDescent="0.25">
      <c r="A22" s="114">
        <v>7</v>
      </c>
      <c r="B22" s="116" t="s">
        <v>41</v>
      </c>
      <c r="C22" s="121" t="s">
        <v>72</v>
      </c>
      <c r="D22" s="86" t="s">
        <v>34</v>
      </c>
      <c r="E22" s="118"/>
      <c r="F22" s="77"/>
      <c r="G22" s="106" t="str">
        <f>IFERROR(F22/F23,"vazio")</f>
        <v>vazio</v>
      </c>
      <c r="H22" s="127" t="s">
        <v>91</v>
      </c>
      <c r="I22" s="112" t="s">
        <v>76</v>
      </c>
      <c r="J22" s="126">
        <f>IF(G22="vazio",0,IF(G22&lt;=7,4,0))</f>
        <v>0</v>
      </c>
      <c r="K22" s="77"/>
      <c r="L22" s="106" t="str">
        <f>IFERROR(K22/K23,"vazio")</f>
        <v>vazio</v>
      </c>
      <c r="M22" s="127" t="s">
        <v>91</v>
      </c>
      <c r="N22" s="112" t="s">
        <v>76</v>
      </c>
      <c r="O22" s="126">
        <f>IF(L22="vazio",0,IF(L22&lt;=7,4,0))</f>
        <v>0</v>
      </c>
      <c r="P22" s="77"/>
      <c r="Q22" s="101" t="str">
        <f>IFERROR(P22/P23,"vazio")</f>
        <v>vazio</v>
      </c>
      <c r="R22" s="127" t="s">
        <v>91</v>
      </c>
      <c r="S22" s="112" t="s">
        <v>76</v>
      </c>
      <c r="T22" s="126">
        <f>IF(Q22="vazio",0,IF(Q22&lt;=7,4,0))</f>
        <v>0</v>
      </c>
      <c r="U22" s="77"/>
      <c r="V22" s="101" t="str">
        <f>IFERROR(U22/U23,"vazio")</f>
        <v>vazio</v>
      </c>
      <c r="W22" s="127" t="s">
        <v>91</v>
      </c>
      <c r="X22" s="112" t="s">
        <v>76</v>
      </c>
      <c r="Y22" s="126">
        <f>IF(V22="vazio",0,IF(V22&lt;=7,4,0))</f>
        <v>0</v>
      </c>
      <c r="Z22" s="77"/>
      <c r="AA22" s="101" t="str">
        <f>IFERROR(Z22/Z23,"vazio")</f>
        <v>vazio</v>
      </c>
      <c r="AB22" s="127" t="s">
        <v>91</v>
      </c>
      <c r="AC22" s="112" t="s">
        <v>76</v>
      </c>
      <c r="AD22" s="126">
        <f>IF(AA22="vazio",0,IF(AA22&lt;=7,4,0))</f>
        <v>0</v>
      </c>
      <c r="AE22" s="77"/>
      <c r="AF22" s="101" t="str">
        <f>IFERROR(AE22/AE23,"vazio")</f>
        <v>vazio</v>
      </c>
      <c r="AG22" s="127" t="s">
        <v>91</v>
      </c>
      <c r="AH22" s="112" t="s">
        <v>76</v>
      </c>
      <c r="AI22" s="126">
        <f>IF(AF22="vazio",0,IF(AF22&lt;=7,4,0))</f>
        <v>0</v>
      </c>
    </row>
    <row r="23" spans="1:35" ht="74.25" customHeight="1" x14ac:dyDescent="0.25">
      <c r="A23" s="115"/>
      <c r="B23" s="117"/>
      <c r="C23" s="122"/>
      <c r="D23" s="86" t="s">
        <v>90</v>
      </c>
      <c r="E23" s="119"/>
      <c r="F23" s="77"/>
      <c r="G23" s="106"/>
      <c r="H23" s="128"/>
      <c r="I23" s="113"/>
      <c r="J23" s="126"/>
      <c r="K23" s="77"/>
      <c r="L23" s="106"/>
      <c r="M23" s="128"/>
      <c r="N23" s="113"/>
      <c r="O23" s="126"/>
      <c r="P23" s="77"/>
      <c r="Q23" s="101"/>
      <c r="R23" s="128"/>
      <c r="S23" s="113"/>
      <c r="T23" s="126"/>
      <c r="U23" s="77"/>
      <c r="V23" s="101"/>
      <c r="W23" s="128"/>
      <c r="X23" s="113"/>
      <c r="Y23" s="126"/>
      <c r="Z23" s="77"/>
      <c r="AA23" s="101"/>
      <c r="AB23" s="128"/>
      <c r="AC23" s="113"/>
      <c r="AD23" s="126"/>
      <c r="AE23" s="77"/>
      <c r="AF23" s="101"/>
      <c r="AG23" s="128"/>
      <c r="AH23" s="113"/>
      <c r="AI23" s="126"/>
    </row>
    <row r="24" spans="1:35" ht="43.5" customHeight="1" x14ac:dyDescent="0.25">
      <c r="A24" s="95">
        <v>8</v>
      </c>
      <c r="B24" s="97" t="s">
        <v>42</v>
      </c>
      <c r="C24" s="107" t="s">
        <v>92</v>
      </c>
      <c r="D24" s="85" t="s">
        <v>39</v>
      </c>
      <c r="E24" s="125"/>
      <c r="F24" s="76"/>
      <c r="G24" s="106" t="str">
        <f>IFERROR(F24/F25,"vazio")</f>
        <v>vazio</v>
      </c>
      <c r="H24" s="102" t="s">
        <v>91</v>
      </c>
      <c r="I24" s="123" t="s">
        <v>76</v>
      </c>
      <c r="J24" s="94">
        <f>IF(G24="vazio",0,IF(G24&lt;=7,4,0))</f>
        <v>0</v>
      </c>
      <c r="K24" s="76"/>
      <c r="L24" s="106" t="str">
        <f>IFERROR(K24/K25,"vazio")</f>
        <v>vazio</v>
      </c>
      <c r="M24" s="102" t="s">
        <v>91</v>
      </c>
      <c r="N24" s="123" t="s">
        <v>76</v>
      </c>
      <c r="O24" s="94">
        <f>IF(L24="vazio",0,IF(L24&lt;=7,4,0))</f>
        <v>0</v>
      </c>
      <c r="P24" s="76"/>
      <c r="Q24" s="101" t="str">
        <f>IFERROR(P24/P25,"vazio")</f>
        <v>vazio</v>
      </c>
      <c r="R24" s="102" t="s">
        <v>91</v>
      </c>
      <c r="S24" s="123" t="s">
        <v>76</v>
      </c>
      <c r="T24" s="94">
        <f>IF(Q24="vazio",0,IF(Q24&lt;=7,4,0))</f>
        <v>0</v>
      </c>
      <c r="U24" s="76"/>
      <c r="V24" s="101" t="str">
        <f>IFERROR(U24/U25,"vazio")</f>
        <v>vazio</v>
      </c>
      <c r="W24" s="102" t="s">
        <v>91</v>
      </c>
      <c r="X24" s="123" t="s">
        <v>76</v>
      </c>
      <c r="Y24" s="94">
        <f>IF(V24="vazio",0,IF(V24&lt;=7,4,0))</f>
        <v>0</v>
      </c>
      <c r="Z24" s="76"/>
      <c r="AA24" s="101" t="str">
        <f>IFERROR(Z24/Z25,"vazio")</f>
        <v>vazio</v>
      </c>
      <c r="AB24" s="102" t="s">
        <v>91</v>
      </c>
      <c r="AC24" s="123" t="s">
        <v>76</v>
      </c>
      <c r="AD24" s="94">
        <f>IF(AA24="vazio",0,IF(AA24&lt;=7,4,0))</f>
        <v>0</v>
      </c>
      <c r="AE24" s="76"/>
      <c r="AF24" s="101" t="str">
        <f>IFERROR(AE24/AE25,"vazio")</f>
        <v>vazio</v>
      </c>
      <c r="AG24" s="102" t="s">
        <v>91</v>
      </c>
      <c r="AH24" s="123" t="s">
        <v>76</v>
      </c>
      <c r="AI24" s="94">
        <f>IF(AF24="vazio",0,IF(AF24&lt;=7,4,0))</f>
        <v>0</v>
      </c>
    </row>
    <row r="25" spans="1:35" ht="69.75" customHeight="1" x14ac:dyDescent="0.25">
      <c r="A25" s="96"/>
      <c r="B25" s="98"/>
      <c r="C25" s="108"/>
      <c r="D25" s="85" t="s">
        <v>43</v>
      </c>
      <c r="E25" s="125"/>
      <c r="F25" s="76"/>
      <c r="G25" s="106"/>
      <c r="H25" s="103"/>
      <c r="I25" s="124"/>
      <c r="J25" s="94"/>
      <c r="K25" s="76"/>
      <c r="L25" s="106"/>
      <c r="M25" s="103"/>
      <c r="N25" s="124"/>
      <c r="O25" s="94"/>
      <c r="P25" s="76"/>
      <c r="Q25" s="101"/>
      <c r="R25" s="103"/>
      <c r="S25" s="124"/>
      <c r="T25" s="94"/>
      <c r="U25" s="76"/>
      <c r="V25" s="101"/>
      <c r="W25" s="103"/>
      <c r="X25" s="124"/>
      <c r="Y25" s="94"/>
      <c r="Z25" s="76"/>
      <c r="AA25" s="101"/>
      <c r="AB25" s="103"/>
      <c r="AC25" s="124"/>
      <c r="AD25" s="94"/>
      <c r="AE25" s="76"/>
      <c r="AF25" s="101"/>
      <c r="AG25" s="103"/>
      <c r="AH25" s="124"/>
      <c r="AI25" s="94"/>
    </row>
    <row r="26" spans="1:35" ht="38.25" customHeight="1" x14ac:dyDescent="0.25">
      <c r="A26" s="114">
        <v>9</v>
      </c>
      <c r="B26" s="116" t="s">
        <v>59</v>
      </c>
      <c r="C26" s="121" t="s">
        <v>222</v>
      </c>
      <c r="D26" s="86" t="s">
        <v>60</v>
      </c>
      <c r="E26" s="118"/>
      <c r="F26" s="77"/>
      <c r="G26" s="106" t="str">
        <f t="shared" ref="G26" si="12">IFERROR(F26/F27,"vazio")</f>
        <v>vazio</v>
      </c>
      <c r="H26" s="110" t="s">
        <v>93</v>
      </c>
      <c r="I26" s="112" t="s">
        <v>76</v>
      </c>
      <c r="J26" s="109">
        <f>IF(G26="vazio",0,IF(G26&lt;=10,4,0))</f>
        <v>0</v>
      </c>
      <c r="K26" s="77"/>
      <c r="L26" s="106" t="str">
        <f t="shared" ref="L26" si="13">IFERROR(K26/K27,"vazio")</f>
        <v>vazio</v>
      </c>
      <c r="M26" s="110" t="s">
        <v>93</v>
      </c>
      <c r="N26" s="112" t="s">
        <v>76</v>
      </c>
      <c r="O26" s="109">
        <f>IF(L26="vazio",0,IF(L26&lt;=10,4,0))</f>
        <v>0</v>
      </c>
      <c r="P26" s="77"/>
      <c r="Q26" s="120" t="str">
        <f t="shared" ref="Q26" si="14">IFERROR(P26/P27,"vazio")</f>
        <v>vazio</v>
      </c>
      <c r="R26" s="110" t="s">
        <v>93</v>
      </c>
      <c r="S26" s="112" t="s">
        <v>76</v>
      </c>
      <c r="T26" s="109">
        <f>IF(Q26="vazio",0,IF(Q26&lt;=10,4,0))</f>
        <v>0</v>
      </c>
      <c r="U26" s="77"/>
      <c r="V26" s="101" t="str">
        <f t="shared" ref="V26" si="15">IFERROR(U26/U27,"vazio")</f>
        <v>vazio</v>
      </c>
      <c r="W26" s="110" t="s">
        <v>93</v>
      </c>
      <c r="X26" s="112" t="s">
        <v>76</v>
      </c>
      <c r="Y26" s="109">
        <f>IF(V26="vazio",0,IF(V26&lt;=10,4,0))</f>
        <v>0</v>
      </c>
      <c r="Z26" s="77"/>
      <c r="AA26" s="101" t="str">
        <f t="shared" ref="AA26" si="16">IFERROR(Z26/Z27,"vazio")</f>
        <v>vazio</v>
      </c>
      <c r="AB26" s="110" t="s">
        <v>93</v>
      </c>
      <c r="AC26" s="112" t="s">
        <v>76</v>
      </c>
      <c r="AD26" s="109">
        <f>IF(AA26="vazio",0,IF(AA26&lt;=10,4,0))</f>
        <v>0</v>
      </c>
      <c r="AE26" s="77"/>
      <c r="AF26" s="101" t="str">
        <f t="shared" ref="AF26" si="17">IFERROR(AE26/AE27,"vazio")</f>
        <v>vazio</v>
      </c>
      <c r="AG26" s="110" t="s">
        <v>93</v>
      </c>
      <c r="AH26" s="112" t="s">
        <v>76</v>
      </c>
      <c r="AI26" s="109">
        <f>IF(AF26="vazio",0,IF(AF26&lt;=10,4,0))</f>
        <v>0</v>
      </c>
    </row>
    <row r="27" spans="1:35" ht="69" customHeight="1" x14ac:dyDescent="0.25">
      <c r="A27" s="115"/>
      <c r="B27" s="117"/>
      <c r="C27" s="122"/>
      <c r="D27" s="86" t="s">
        <v>61</v>
      </c>
      <c r="E27" s="119"/>
      <c r="F27" s="77"/>
      <c r="G27" s="106"/>
      <c r="H27" s="111"/>
      <c r="I27" s="113"/>
      <c r="J27" s="109"/>
      <c r="K27" s="77"/>
      <c r="L27" s="106"/>
      <c r="M27" s="111"/>
      <c r="N27" s="113"/>
      <c r="O27" s="109"/>
      <c r="P27" s="77"/>
      <c r="Q27" s="120"/>
      <c r="R27" s="111"/>
      <c r="S27" s="113"/>
      <c r="T27" s="109"/>
      <c r="U27" s="77"/>
      <c r="V27" s="101"/>
      <c r="W27" s="111"/>
      <c r="X27" s="113"/>
      <c r="Y27" s="109"/>
      <c r="Z27" s="77"/>
      <c r="AA27" s="101"/>
      <c r="AB27" s="111"/>
      <c r="AC27" s="113"/>
      <c r="AD27" s="109"/>
      <c r="AE27" s="77"/>
      <c r="AF27" s="101"/>
      <c r="AG27" s="111"/>
      <c r="AH27" s="113"/>
      <c r="AI27" s="109"/>
    </row>
    <row r="28" spans="1:35" ht="69" customHeight="1" x14ac:dyDescent="0.25">
      <c r="A28" s="95">
        <v>10</v>
      </c>
      <c r="B28" s="97" t="s">
        <v>204</v>
      </c>
      <c r="C28" s="107" t="s">
        <v>223</v>
      </c>
      <c r="D28" s="88" t="s">
        <v>209</v>
      </c>
      <c r="E28" s="99"/>
      <c r="F28" s="76"/>
      <c r="G28" s="106" t="str">
        <f>IFERROR(F28/F29,"vazio")</f>
        <v>vazio</v>
      </c>
      <c r="H28" s="102" t="s">
        <v>91</v>
      </c>
      <c r="I28" s="104" t="s">
        <v>86</v>
      </c>
      <c r="J28" s="94">
        <f>IF(G28="vazio",0,IF(G28&lt;=7,4,0))</f>
        <v>0</v>
      </c>
      <c r="K28" s="76"/>
      <c r="L28" s="106" t="str">
        <f>IFERROR(K28/K29,"vazio")</f>
        <v>vazio</v>
      </c>
      <c r="M28" s="102" t="s">
        <v>91</v>
      </c>
      <c r="N28" s="104" t="s">
        <v>86</v>
      </c>
      <c r="O28" s="94">
        <f>IF(L28="vazio",0,IF(L28&lt;=7,4,0))</f>
        <v>0</v>
      </c>
      <c r="P28" s="76"/>
      <c r="Q28" s="101" t="str">
        <f>IFERROR(P28/P29,"vazio")</f>
        <v>vazio</v>
      </c>
      <c r="R28" s="102" t="s">
        <v>91</v>
      </c>
      <c r="S28" s="104" t="s">
        <v>86</v>
      </c>
      <c r="T28" s="94">
        <f>IF(Q28="vazio",0,IF(Q28&lt;=7,4,0))</f>
        <v>0</v>
      </c>
      <c r="U28" s="76"/>
      <c r="V28" s="101" t="str">
        <f>IFERROR(U28/U29,"vazio")</f>
        <v>vazio</v>
      </c>
      <c r="W28" s="102" t="s">
        <v>91</v>
      </c>
      <c r="X28" s="104" t="s">
        <v>86</v>
      </c>
      <c r="Y28" s="94">
        <f>IF(V28="vazio",0,IF(V28&lt;=7,4,0))</f>
        <v>0</v>
      </c>
      <c r="Z28" s="76"/>
      <c r="AA28" s="101" t="str">
        <f>IFERROR(Z28/Z29,"vazio")</f>
        <v>vazio</v>
      </c>
      <c r="AB28" s="102" t="s">
        <v>91</v>
      </c>
      <c r="AC28" s="104" t="s">
        <v>86</v>
      </c>
      <c r="AD28" s="94">
        <f>IF(AA28="vazio",0,IF(AA28&lt;=7,4,0))</f>
        <v>0</v>
      </c>
      <c r="AE28" s="76"/>
      <c r="AF28" s="101" t="str">
        <f>IFERROR(AE28/AE29,"vazio")</f>
        <v>vazio</v>
      </c>
      <c r="AG28" s="102" t="s">
        <v>91</v>
      </c>
      <c r="AH28" s="104" t="s">
        <v>86</v>
      </c>
      <c r="AI28" s="94">
        <f>IF(AF28="vazio",0,IF(AF28&lt;=7,4,0))</f>
        <v>0</v>
      </c>
    </row>
    <row r="29" spans="1:35" ht="69" customHeight="1" x14ac:dyDescent="0.25">
      <c r="A29" s="96"/>
      <c r="B29" s="98"/>
      <c r="C29" s="108"/>
      <c r="D29" s="88" t="s">
        <v>214</v>
      </c>
      <c r="E29" s="100"/>
      <c r="F29" s="76"/>
      <c r="G29" s="106"/>
      <c r="H29" s="103"/>
      <c r="I29" s="105"/>
      <c r="J29" s="94"/>
      <c r="K29" s="76"/>
      <c r="L29" s="106"/>
      <c r="M29" s="103"/>
      <c r="N29" s="105"/>
      <c r="O29" s="94"/>
      <c r="P29" s="76"/>
      <c r="Q29" s="101"/>
      <c r="R29" s="103"/>
      <c r="S29" s="105"/>
      <c r="T29" s="94"/>
      <c r="U29" s="76"/>
      <c r="V29" s="101"/>
      <c r="W29" s="103"/>
      <c r="X29" s="105"/>
      <c r="Y29" s="94"/>
      <c r="Z29" s="76"/>
      <c r="AA29" s="101"/>
      <c r="AB29" s="103"/>
      <c r="AC29" s="105"/>
      <c r="AD29" s="94"/>
      <c r="AE29" s="76"/>
      <c r="AF29" s="101"/>
      <c r="AG29" s="103"/>
      <c r="AH29" s="105"/>
      <c r="AI29" s="94"/>
    </row>
    <row r="30" spans="1:35" ht="69" customHeight="1" x14ac:dyDescent="0.25">
      <c r="A30" s="114">
        <v>11</v>
      </c>
      <c r="B30" s="116" t="s">
        <v>205</v>
      </c>
      <c r="C30" s="121" t="s">
        <v>223</v>
      </c>
      <c r="D30" s="89" t="s">
        <v>210</v>
      </c>
      <c r="E30" s="118"/>
      <c r="F30" s="77"/>
      <c r="G30" s="106" t="str">
        <f t="shared" ref="G30" si="18">IFERROR(F30/F31,"vazio")</f>
        <v>vazio</v>
      </c>
      <c r="H30" s="110" t="s">
        <v>91</v>
      </c>
      <c r="I30" s="152" t="s">
        <v>86</v>
      </c>
      <c r="J30" s="109">
        <f t="shared" ref="J30" si="19">IF(G30="vazio",0,IF(G30&lt;=7,4,0))</f>
        <v>0</v>
      </c>
      <c r="K30" s="77"/>
      <c r="L30" s="106" t="str">
        <f t="shared" ref="L30" si="20">IFERROR(K30/K31,"vazio")</f>
        <v>vazio</v>
      </c>
      <c r="M30" s="110" t="s">
        <v>91</v>
      </c>
      <c r="N30" s="152" t="s">
        <v>86</v>
      </c>
      <c r="O30" s="109">
        <f t="shared" ref="O30" si="21">IF(L30="vazio",0,IF(L30&lt;=7,4,0))</f>
        <v>0</v>
      </c>
      <c r="P30" s="77"/>
      <c r="Q30" s="101" t="str">
        <f t="shared" ref="Q30" si="22">IFERROR(P30/P31,"vazio")</f>
        <v>vazio</v>
      </c>
      <c r="R30" s="110" t="s">
        <v>91</v>
      </c>
      <c r="S30" s="152" t="s">
        <v>86</v>
      </c>
      <c r="T30" s="109">
        <f t="shared" ref="T30" si="23">IF(Q30="vazio",0,IF(Q30&lt;=7,4,0))</f>
        <v>0</v>
      </c>
      <c r="U30" s="77"/>
      <c r="V30" s="101" t="str">
        <f t="shared" ref="V30" si="24">IFERROR(U30/U31,"vazio")</f>
        <v>vazio</v>
      </c>
      <c r="W30" s="110" t="s">
        <v>91</v>
      </c>
      <c r="X30" s="152" t="s">
        <v>86</v>
      </c>
      <c r="Y30" s="109">
        <f t="shared" ref="Y30" si="25">IF(V30="vazio",0,IF(V30&lt;=7,4,0))</f>
        <v>0</v>
      </c>
      <c r="Z30" s="77"/>
      <c r="AA30" s="101" t="str">
        <f t="shared" ref="AA30" si="26">IFERROR(Z30/Z31,"vazio")</f>
        <v>vazio</v>
      </c>
      <c r="AB30" s="110" t="s">
        <v>91</v>
      </c>
      <c r="AC30" s="152" t="s">
        <v>86</v>
      </c>
      <c r="AD30" s="109">
        <f t="shared" ref="AD30" si="27">IF(AA30="vazio",0,IF(AA30&lt;=7,4,0))</f>
        <v>0</v>
      </c>
      <c r="AE30" s="77"/>
      <c r="AF30" s="101" t="str">
        <f t="shared" ref="AF30" si="28">IFERROR(AE30/AE31,"vazio")</f>
        <v>vazio</v>
      </c>
      <c r="AG30" s="110" t="s">
        <v>91</v>
      </c>
      <c r="AH30" s="152" t="s">
        <v>86</v>
      </c>
      <c r="AI30" s="109">
        <f t="shared" ref="AI30" si="29">IF(AF30="vazio",0,IF(AF30&lt;=7,4,0))</f>
        <v>0</v>
      </c>
    </row>
    <row r="31" spans="1:35" ht="69" customHeight="1" x14ac:dyDescent="0.25">
      <c r="A31" s="115"/>
      <c r="B31" s="117"/>
      <c r="C31" s="122"/>
      <c r="D31" s="89" t="s">
        <v>214</v>
      </c>
      <c r="E31" s="119"/>
      <c r="F31" s="77"/>
      <c r="G31" s="106"/>
      <c r="H31" s="111"/>
      <c r="I31" s="153"/>
      <c r="J31" s="109"/>
      <c r="K31" s="77"/>
      <c r="L31" s="106"/>
      <c r="M31" s="111"/>
      <c r="N31" s="153"/>
      <c r="O31" s="109"/>
      <c r="P31" s="77"/>
      <c r="Q31" s="101"/>
      <c r="R31" s="111"/>
      <c r="S31" s="153"/>
      <c r="T31" s="109"/>
      <c r="U31" s="77"/>
      <c r="V31" s="101"/>
      <c r="W31" s="111"/>
      <c r="X31" s="153"/>
      <c r="Y31" s="109"/>
      <c r="Z31" s="77"/>
      <c r="AA31" s="101"/>
      <c r="AB31" s="111"/>
      <c r="AC31" s="153"/>
      <c r="AD31" s="109"/>
      <c r="AE31" s="77"/>
      <c r="AF31" s="101"/>
      <c r="AG31" s="111"/>
      <c r="AH31" s="153"/>
      <c r="AI31" s="109"/>
    </row>
    <row r="32" spans="1:35" ht="69" customHeight="1" x14ac:dyDescent="0.25">
      <c r="A32" s="95">
        <v>12</v>
      </c>
      <c r="B32" s="97" t="s">
        <v>206</v>
      </c>
      <c r="C32" s="107" t="s">
        <v>223</v>
      </c>
      <c r="D32" s="88" t="s">
        <v>211</v>
      </c>
      <c r="E32" s="99"/>
      <c r="F32" s="76"/>
      <c r="G32" s="106" t="str">
        <f t="shared" ref="G32" si="30">IFERROR(F32/F33,"vazio")</f>
        <v>vazio</v>
      </c>
      <c r="H32" s="102" t="s">
        <v>91</v>
      </c>
      <c r="I32" s="104" t="s">
        <v>86</v>
      </c>
      <c r="J32" s="94">
        <f t="shared" ref="J32" si="31">IF(G32="vazio",0,IF(G32&lt;=7,4,0))</f>
        <v>0</v>
      </c>
      <c r="K32" s="76"/>
      <c r="L32" s="106" t="str">
        <f t="shared" ref="L32" si="32">IFERROR(K32/K33,"vazio")</f>
        <v>vazio</v>
      </c>
      <c r="M32" s="102" t="s">
        <v>91</v>
      </c>
      <c r="N32" s="104" t="s">
        <v>86</v>
      </c>
      <c r="O32" s="94">
        <f t="shared" ref="O32" si="33">IF(L32="vazio",0,IF(L32&lt;=7,4,0))</f>
        <v>0</v>
      </c>
      <c r="P32" s="76"/>
      <c r="Q32" s="101" t="str">
        <f t="shared" ref="Q32" si="34">IFERROR(P32/P33,"vazio")</f>
        <v>vazio</v>
      </c>
      <c r="R32" s="102" t="s">
        <v>91</v>
      </c>
      <c r="S32" s="104" t="s">
        <v>86</v>
      </c>
      <c r="T32" s="94">
        <f t="shared" ref="T32" si="35">IF(Q32="vazio",0,IF(Q32&lt;=7,4,0))</f>
        <v>0</v>
      </c>
      <c r="U32" s="76"/>
      <c r="V32" s="101" t="str">
        <f t="shared" ref="V32" si="36">IFERROR(U32/U33,"vazio")</f>
        <v>vazio</v>
      </c>
      <c r="W32" s="102" t="s">
        <v>91</v>
      </c>
      <c r="X32" s="104" t="s">
        <v>86</v>
      </c>
      <c r="Y32" s="94">
        <f t="shared" ref="Y32" si="37">IF(V32="vazio",0,IF(V32&lt;=7,4,0))</f>
        <v>0</v>
      </c>
      <c r="Z32" s="76"/>
      <c r="AA32" s="101" t="str">
        <f t="shared" ref="AA32" si="38">IFERROR(Z32/Z33,"vazio")</f>
        <v>vazio</v>
      </c>
      <c r="AB32" s="102" t="s">
        <v>91</v>
      </c>
      <c r="AC32" s="104" t="s">
        <v>86</v>
      </c>
      <c r="AD32" s="94">
        <f t="shared" ref="AD32" si="39">IF(AA32="vazio",0,IF(AA32&lt;=7,4,0))</f>
        <v>0</v>
      </c>
      <c r="AE32" s="76"/>
      <c r="AF32" s="101" t="str">
        <f t="shared" ref="AF32" si="40">IFERROR(AE32/AE33,"vazio")</f>
        <v>vazio</v>
      </c>
      <c r="AG32" s="102" t="s">
        <v>91</v>
      </c>
      <c r="AH32" s="104" t="s">
        <v>86</v>
      </c>
      <c r="AI32" s="94">
        <f t="shared" ref="AI32" si="41">IF(AF32="vazio",0,IF(AF32&lt;=7,4,0))</f>
        <v>0</v>
      </c>
    </row>
    <row r="33" spans="1:35" ht="69" customHeight="1" x14ac:dyDescent="0.25">
      <c r="A33" s="96"/>
      <c r="B33" s="98"/>
      <c r="C33" s="108"/>
      <c r="D33" s="88" t="s">
        <v>214</v>
      </c>
      <c r="E33" s="100"/>
      <c r="F33" s="76"/>
      <c r="G33" s="106"/>
      <c r="H33" s="103"/>
      <c r="I33" s="105"/>
      <c r="J33" s="94"/>
      <c r="K33" s="76"/>
      <c r="L33" s="106"/>
      <c r="M33" s="103"/>
      <c r="N33" s="105"/>
      <c r="O33" s="94"/>
      <c r="P33" s="76"/>
      <c r="Q33" s="101"/>
      <c r="R33" s="103"/>
      <c r="S33" s="105"/>
      <c r="T33" s="94"/>
      <c r="U33" s="76"/>
      <c r="V33" s="101"/>
      <c r="W33" s="103"/>
      <c r="X33" s="105"/>
      <c r="Y33" s="94"/>
      <c r="Z33" s="76"/>
      <c r="AA33" s="101"/>
      <c r="AB33" s="103"/>
      <c r="AC33" s="105"/>
      <c r="AD33" s="94"/>
      <c r="AE33" s="76"/>
      <c r="AF33" s="101"/>
      <c r="AG33" s="103"/>
      <c r="AH33" s="105"/>
      <c r="AI33" s="94"/>
    </row>
    <row r="34" spans="1:35" ht="69" customHeight="1" x14ac:dyDescent="0.25">
      <c r="A34" s="114">
        <v>13</v>
      </c>
      <c r="B34" s="116" t="s">
        <v>208</v>
      </c>
      <c r="C34" s="121" t="s">
        <v>223</v>
      </c>
      <c r="D34" s="89" t="s">
        <v>212</v>
      </c>
      <c r="E34" s="118"/>
      <c r="F34" s="77"/>
      <c r="G34" s="106" t="str">
        <f t="shared" ref="G34" si="42">IFERROR(F34/F35,"vazio")</f>
        <v>vazio</v>
      </c>
      <c r="H34" s="110" t="s">
        <v>91</v>
      </c>
      <c r="I34" s="152" t="s">
        <v>86</v>
      </c>
      <c r="J34" s="109">
        <f t="shared" ref="J34" si="43">IF(G34="vazio",0,IF(G34&lt;=7,4,0))</f>
        <v>0</v>
      </c>
      <c r="K34" s="77"/>
      <c r="L34" s="106" t="str">
        <f t="shared" ref="L34" si="44">IFERROR(K34/K35,"vazio")</f>
        <v>vazio</v>
      </c>
      <c r="M34" s="110" t="s">
        <v>91</v>
      </c>
      <c r="N34" s="152" t="s">
        <v>86</v>
      </c>
      <c r="O34" s="109">
        <f t="shared" ref="O34" si="45">IF(L34="vazio",0,IF(L34&lt;=7,4,0))</f>
        <v>0</v>
      </c>
      <c r="P34" s="77"/>
      <c r="Q34" s="101" t="str">
        <f t="shared" ref="Q34" si="46">IFERROR(P34/P35,"vazio")</f>
        <v>vazio</v>
      </c>
      <c r="R34" s="110" t="s">
        <v>91</v>
      </c>
      <c r="S34" s="152" t="s">
        <v>86</v>
      </c>
      <c r="T34" s="109">
        <f t="shared" ref="T34" si="47">IF(Q34="vazio",0,IF(Q34&lt;=7,4,0))</f>
        <v>0</v>
      </c>
      <c r="U34" s="77"/>
      <c r="V34" s="101" t="str">
        <f t="shared" ref="V34" si="48">IFERROR(U34/U35,"vazio")</f>
        <v>vazio</v>
      </c>
      <c r="W34" s="110" t="s">
        <v>91</v>
      </c>
      <c r="X34" s="152" t="s">
        <v>86</v>
      </c>
      <c r="Y34" s="109">
        <f t="shared" ref="Y34" si="49">IF(V34="vazio",0,IF(V34&lt;=7,4,0))</f>
        <v>0</v>
      </c>
      <c r="Z34" s="77"/>
      <c r="AA34" s="101" t="str">
        <f t="shared" ref="AA34" si="50">IFERROR(Z34/Z35,"vazio")</f>
        <v>vazio</v>
      </c>
      <c r="AB34" s="110" t="s">
        <v>91</v>
      </c>
      <c r="AC34" s="152" t="s">
        <v>86</v>
      </c>
      <c r="AD34" s="109">
        <f t="shared" ref="AD34" si="51">IF(AA34="vazio",0,IF(AA34&lt;=7,4,0))</f>
        <v>0</v>
      </c>
      <c r="AE34" s="77"/>
      <c r="AF34" s="101" t="str">
        <f t="shared" ref="AF34" si="52">IFERROR(AE34/AE35,"vazio")</f>
        <v>vazio</v>
      </c>
      <c r="AG34" s="110" t="s">
        <v>91</v>
      </c>
      <c r="AH34" s="152" t="s">
        <v>86</v>
      </c>
      <c r="AI34" s="109">
        <f t="shared" ref="AI34" si="53">IF(AF34="vazio",0,IF(AF34&lt;=7,4,0))</f>
        <v>0</v>
      </c>
    </row>
    <row r="35" spans="1:35" ht="69" customHeight="1" x14ac:dyDescent="0.25">
      <c r="A35" s="115"/>
      <c r="B35" s="117"/>
      <c r="C35" s="122"/>
      <c r="D35" s="89" t="s">
        <v>214</v>
      </c>
      <c r="E35" s="119"/>
      <c r="F35" s="77"/>
      <c r="G35" s="106"/>
      <c r="H35" s="111"/>
      <c r="I35" s="153"/>
      <c r="J35" s="109"/>
      <c r="K35" s="77"/>
      <c r="L35" s="106"/>
      <c r="M35" s="111"/>
      <c r="N35" s="153"/>
      <c r="O35" s="109"/>
      <c r="P35" s="77"/>
      <c r="Q35" s="101"/>
      <c r="R35" s="111"/>
      <c r="S35" s="153"/>
      <c r="T35" s="109"/>
      <c r="U35" s="77"/>
      <c r="V35" s="101"/>
      <c r="W35" s="111"/>
      <c r="X35" s="153"/>
      <c r="Y35" s="109"/>
      <c r="Z35" s="77"/>
      <c r="AA35" s="101"/>
      <c r="AB35" s="111"/>
      <c r="AC35" s="153"/>
      <c r="AD35" s="109"/>
      <c r="AE35" s="77"/>
      <c r="AF35" s="101"/>
      <c r="AG35" s="111"/>
      <c r="AH35" s="153"/>
      <c r="AI35" s="109"/>
    </row>
    <row r="36" spans="1:35" ht="69" customHeight="1" x14ac:dyDescent="0.25">
      <c r="A36" s="95">
        <v>14</v>
      </c>
      <c r="B36" s="97" t="s">
        <v>207</v>
      </c>
      <c r="C36" s="107" t="s">
        <v>223</v>
      </c>
      <c r="D36" s="88" t="s">
        <v>213</v>
      </c>
      <c r="E36" s="99"/>
      <c r="F36" s="76"/>
      <c r="G36" s="106" t="str">
        <f t="shared" ref="G36" si="54">IFERROR(F36/F37,"vazio")</f>
        <v>vazio</v>
      </c>
      <c r="H36" s="102" t="s">
        <v>93</v>
      </c>
      <c r="I36" s="104" t="s">
        <v>86</v>
      </c>
      <c r="J36" s="94">
        <f>IF(G36="vazio",0,IF(G36&lt;=10,4,0))</f>
        <v>0</v>
      </c>
      <c r="K36" s="76"/>
      <c r="L36" s="106" t="str">
        <f t="shared" ref="L36" si="55">IFERROR(K36/K37,"vazio")</f>
        <v>vazio</v>
      </c>
      <c r="M36" s="102" t="s">
        <v>93</v>
      </c>
      <c r="N36" s="104" t="s">
        <v>86</v>
      </c>
      <c r="O36" s="94">
        <f>IF(L36="vazio",0,IF(L36&lt;=10,4,0))</f>
        <v>0</v>
      </c>
      <c r="P36" s="76"/>
      <c r="Q36" s="101" t="str">
        <f t="shared" ref="Q36" si="56">IFERROR(P36/P37,"vazio")</f>
        <v>vazio</v>
      </c>
      <c r="R36" s="102" t="s">
        <v>93</v>
      </c>
      <c r="S36" s="104" t="s">
        <v>86</v>
      </c>
      <c r="T36" s="94">
        <f>IF(Q36="vazio",0,IF(Q36&lt;=10,4,0))</f>
        <v>0</v>
      </c>
      <c r="U36" s="76"/>
      <c r="V36" s="101" t="str">
        <f t="shared" ref="V36" si="57">IFERROR(U36/U37,"vazio")</f>
        <v>vazio</v>
      </c>
      <c r="W36" s="102" t="s">
        <v>93</v>
      </c>
      <c r="X36" s="104" t="s">
        <v>86</v>
      </c>
      <c r="Y36" s="94">
        <f>IF(V36="vazio",0,IF(V36&lt;=10,4,0))</f>
        <v>0</v>
      </c>
      <c r="Z36" s="76"/>
      <c r="AA36" s="101" t="str">
        <f t="shared" ref="AA36" si="58">IFERROR(Z36/Z37,"vazio")</f>
        <v>vazio</v>
      </c>
      <c r="AB36" s="102" t="s">
        <v>93</v>
      </c>
      <c r="AC36" s="104" t="s">
        <v>86</v>
      </c>
      <c r="AD36" s="94">
        <f>IF(AA36="vazio",0,IF(AA36&lt;=10,4,0))</f>
        <v>0</v>
      </c>
      <c r="AE36" s="76"/>
      <c r="AF36" s="101" t="str">
        <f t="shared" ref="AF36" si="59">IFERROR(AE36/AE37,"vazio")</f>
        <v>vazio</v>
      </c>
      <c r="AG36" s="102" t="s">
        <v>93</v>
      </c>
      <c r="AH36" s="104" t="s">
        <v>86</v>
      </c>
      <c r="AI36" s="94">
        <f>IF(AF36="vazio",0,IF(AF36&lt;=10,4,0))</f>
        <v>0</v>
      </c>
    </row>
    <row r="37" spans="1:35" ht="69" customHeight="1" x14ac:dyDescent="0.25">
      <c r="A37" s="96"/>
      <c r="B37" s="98"/>
      <c r="C37" s="108"/>
      <c r="D37" s="88" t="s">
        <v>214</v>
      </c>
      <c r="E37" s="100"/>
      <c r="F37" s="76"/>
      <c r="G37" s="106"/>
      <c r="H37" s="103"/>
      <c r="I37" s="105"/>
      <c r="J37" s="94"/>
      <c r="K37" s="76"/>
      <c r="L37" s="106"/>
      <c r="M37" s="103"/>
      <c r="N37" s="105"/>
      <c r="O37" s="94"/>
      <c r="P37" s="76"/>
      <c r="Q37" s="101"/>
      <c r="R37" s="103"/>
      <c r="S37" s="105"/>
      <c r="T37" s="94"/>
      <c r="U37" s="76"/>
      <c r="V37" s="101"/>
      <c r="W37" s="103"/>
      <c r="X37" s="105"/>
      <c r="Y37" s="94"/>
      <c r="Z37" s="76"/>
      <c r="AA37" s="101"/>
      <c r="AB37" s="103"/>
      <c r="AC37" s="105"/>
      <c r="AD37" s="94"/>
      <c r="AE37" s="76"/>
      <c r="AF37" s="101"/>
      <c r="AG37" s="103"/>
      <c r="AH37" s="105"/>
      <c r="AI37" s="94"/>
    </row>
    <row r="38" spans="1:35" s="11" customFormat="1" ht="71.25" customHeight="1" x14ac:dyDescent="0.25">
      <c r="A38" s="186">
        <v>15</v>
      </c>
      <c r="B38" s="196" t="s">
        <v>26</v>
      </c>
      <c r="C38" s="190" t="s">
        <v>95</v>
      </c>
      <c r="D38" s="25" t="s">
        <v>27</v>
      </c>
      <c r="E38" s="137" t="s">
        <v>29</v>
      </c>
      <c r="F38" s="72"/>
      <c r="G38" s="106" t="e">
        <f>(F38/F39)*1000</f>
        <v>#DIV/0!</v>
      </c>
      <c r="H38" s="173" t="s">
        <v>233</v>
      </c>
      <c r="I38" s="175" t="s">
        <v>96</v>
      </c>
      <c r="J38" s="109" t="e">
        <f>IF(G38="vazio",0,IF(G38&lt;=4.5,5,0))</f>
        <v>#DIV/0!</v>
      </c>
      <c r="K38" s="72"/>
      <c r="L38" s="106" t="e">
        <f>(K38/K39)*1000</f>
        <v>#DIV/0!</v>
      </c>
      <c r="M38" s="173" t="s">
        <v>233</v>
      </c>
      <c r="N38" s="175" t="s">
        <v>96</v>
      </c>
      <c r="O38" s="109" t="e">
        <f>IF(L38="vazio",0,IF(L38&lt;=4.5,5,0))</f>
        <v>#DIV/0!</v>
      </c>
      <c r="P38" s="72"/>
      <c r="Q38" s="106" t="e">
        <f>(P38/P39)*1000</f>
        <v>#DIV/0!</v>
      </c>
      <c r="R38" s="173" t="s">
        <v>233</v>
      </c>
      <c r="S38" s="175" t="s">
        <v>96</v>
      </c>
      <c r="T38" s="109" t="e">
        <f>IF(Q38="vazio",0,IF(Q38&lt;=4.5,5,0))</f>
        <v>#DIV/0!</v>
      </c>
      <c r="U38" s="72"/>
      <c r="V38" s="106" t="e">
        <f>(U38/U39)*1000</f>
        <v>#DIV/0!</v>
      </c>
      <c r="W38" s="173" t="s">
        <v>233</v>
      </c>
      <c r="X38" s="175" t="s">
        <v>96</v>
      </c>
      <c r="Y38" s="109" t="e">
        <f>IF(V38="vazio",0,IF(V38&lt;=4.5,5,0))</f>
        <v>#DIV/0!</v>
      </c>
      <c r="Z38" s="72"/>
      <c r="AA38" s="101" t="e">
        <f>(Z38/Z39)*1000</f>
        <v>#DIV/0!</v>
      </c>
      <c r="AB38" s="173" t="s">
        <v>233</v>
      </c>
      <c r="AC38" s="175" t="s">
        <v>96</v>
      </c>
      <c r="AD38" s="109" t="e">
        <f>IF(AA38="vazio",0,IF(AA38&lt;=4.5,5,0))</f>
        <v>#DIV/0!</v>
      </c>
      <c r="AE38" s="72"/>
      <c r="AF38" s="101" t="e">
        <f>(AE38/AE39)*1000</f>
        <v>#DIV/0!</v>
      </c>
      <c r="AG38" s="173" t="s">
        <v>233</v>
      </c>
      <c r="AH38" s="175" t="s">
        <v>96</v>
      </c>
      <c r="AI38" s="109" t="e">
        <f>IF(AF38="vazio",0,IF(AF38&lt;=4.5,5,0))</f>
        <v>#DIV/0!</v>
      </c>
    </row>
    <row r="39" spans="1:35" s="11" customFormat="1" ht="46.5" customHeight="1" x14ac:dyDescent="0.25">
      <c r="A39" s="187"/>
      <c r="B39" s="197"/>
      <c r="C39" s="191"/>
      <c r="D39" s="25" t="s">
        <v>28</v>
      </c>
      <c r="E39" s="137"/>
      <c r="F39" s="72"/>
      <c r="G39" s="106"/>
      <c r="H39" s="174"/>
      <c r="I39" s="176"/>
      <c r="J39" s="109"/>
      <c r="K39" s="72"/>
      <c r="L39" s="106"/>
      <c r="M39" s="174"/>
      <c r="N39" s="176"/>
      <c r="O39" s="109"/>
      <c r="P39" s="72"/>
      <c r="Q39" s="106"/>
      <c r="R39" s="174"/>
      <c r="S39" s="176"/>
      <c r="T39" s="109"/>
      <c r="U39" s="72"/>
      <c r="V39" s="106"/>
      <c r="W39" s="174"/>
      <c r="X39" s="176"/>
      <c r="Y39" s="109"/>
      <c r="Z39" s="72"/>
      <c r="AA39" s="101"/>
      <c r="AB39" s="174"/>
      <c r="AC39" s="176"/>
      <c r="AD39" s="109"/>
      <c r="AE39" s="72"/>
      <c r="AF39" s="101"/>
      <c r="AG39" s="174"/>
      <c r="AH39" s="176"/>
      <c r="AI39" s="109"/>
    </row>
    <row r="40" spans="1:35" s="11" customFormat="1" ht="75" customHeight="1" x14ac:dyDescent="0.25">
      <c r="A40" s="149">
        <v>16</v>
      </c>
      <c r="B40" s="198" t="s">
        <v>51</v>
      </c>
      <c r="C40" s="192" t="s">
        <v>95</v>
      </c>
      <c r="D40" s="87" t="s">
        <v>52</v>
      </c>
      <c r="E40" s="200" t="s">
        <v>29</v>
      </c>
      <c r="F40" s="24"/>
      <c r="G40" s="101" t="e">
        <f>(F40/F41)*1000</f>
        <v>#DIV/0!</v>
      </c>
      <c r="H40" s="169" t="s">
        <v>233</v>
      </c>
      <c r="I40" s="177" t="s">
        <v>96</v>
      </c>
      <c r="J40" s="94" t="e">
        <f>IF(G40="vazio",0,IF(G40&lt;=4.5,5,0))</f>
        <v>#DIV/0!</v>
      </c>
      <c r="K40" s="24"/>
      <c r="L40" s="101" t="e">
        <f>(K40/K41)*1000</f>
        <v>#DIV/0!</v>
      </c>
      <c r="M40" s="169" t="s">
        <v>233</v>
      </c>
      <c r="N40" s="177" t="s">
        <v>96</v>
      </c>
      <c r="O40" s="94" t="e">
        <f>IF(L40="vazio",0,IF(L40&lt;=4.5,5,0))</f>
        <v>#DIV/0!</v>
      </c>
      <c r="P40" s="24"/>
      <c r="Q40" s="101" t="e">
        <f>(P40/P41)*1000</f>
        <v>#DIV/0!</v>
      </c>
      <c r="R40" s="169" t="s">
        <v>233</v>
      </c>
      <c r="S40" s="177" t="s">
        <v>96</v>
      </c>
      <c r="T40" s="94" t="e">
        <f>IF(Q40="vazio",0,IF(Q40&lt;=4.5,5,0))</f>
        <v>#DIV/0!</v>
      </c>
      <c r="U40" s="24"/>
      <c r="V40" s="101" t="e">
        <f>(U40/U41)*1000</f>
        <v>#DIV/0!</v>
      </c>
      <c r="W40" s="169" t="s">
        <v>233</v>
      </c>
      <c r="X40" s="177" t="s">
        <v>96</v>
      </c>
      <c r="Y40" s="94" t="e">
        <f>IF(V40="vazio",0,IF(V40&lt;=4.5,5,0))</f>
        <v>#DIV/0!</v>
      </c>
      <c r="Z40" s="24"/>
      <c r="AA40" s="101" t="e">
        <f>(Z40/Z41)*1000</f>
        <v>#DIV/0!</v>
      </c>
      <c r="AB40" s="169" t="s">
        <v>233</v>
      </c>
      <c r="AC40" s="177" t="s">
        <v>96</v>
      </c>
      <c r="AD40" s="94" t="e">
        <f>IF(AA40="vazio",0,IF(AA40&lt;=4.5,5,0))</f>
        <v>#DIV/0!</v>
      </c>
      <c r="AE40" s="24"/>
      <c r="AF40" s="101" t="e">
        <f>(AE40/AE41)*1000</f>
        <v>#DIV/0!</v>
      </c>
      <c r="AG40" s="169" t="s">
        <v>233</v>
      </c>
      <c r="AH40" s="177" t="s">
        <v>96</v>
      </c>
      <c r="AI40" s="94" t="e">
        <f>IF(AF40="vazio",0,IF(AF40&lt;=4.5,5,0))</f>
        <v>#DIV/0!</v>
      </c>
    </row>
    <row r="41" spans="1:35" s="11" customFormat="1" ht="48" customHeight="1" x14ac:dyDescent="0.25">
      <c r="A41" s="150"/>
      <c r="B41" s="199"/>
      <c r="C41" s="193"/>
      <c r="D41" s="87" t="s">
        <v>53</v>
      </c>
      <c r="E41" s="200"/>
      <c r="F41" s="24"/>
      <c r="G41" s="101"/>
      <c r="H41" s="170"/>
      <c r="I41" s="178"/>
      <c r="J41" s="94"/>
      <c r="K41" s="24"/>
      <c r="L41" s="101"/>
      <c r="M41" s="170"/>
      <c r="N41" s="178"/>
      <c r="O41" s="94"/>
      <c r="P41" s="24"/>
      <c r="Q41" s="101"/>
      <c r="R41" s="170"/>
      <c r="S41" s="178"/>
      <c r="T41" s="94"/>
      <c r="U41" s="24"/>
      <c r="V41" s="101"/>
      <c r="W41" s="170"/>
      <c r="X41" s="178"/>
      <c r="Y41" s="94"/>
      <c r="Z41" s="24"/>
      <c r="AA41" s="101"/>
      <c r="AB41" s="170"/>
      <c r="AC41" s="178"/>
      <c r="AD41" s="94"/>
      <c r="AE41" s="24"/>
      <c r="AF41" s="101"/>
      <c r="AG41" s="170"/>
      <c r="AH41" s="178"/>
      <c r="AI41" s="94"/>
    </row>
    <row r="42" spans="1:35" ht="53.25" customHeight="1" x14ac:dyDescent="0.25">
      <c r="A42" s="186">
        <v>17</v>
      </c>
      <c r="B42" s="188" t="s">
        <v>199</v>
      </c>
      <c r="C42" s="194" t="s">
        <v>200</v>
      </c>
      <c r="D42" s="25" t="s">
        <v>201</v>
      </c>
      <c r="E42" s="137" t="s">
        <v>29</v>
      </c>
      <c r="F42" s="72"/>
      <c r="G42" s="142"/>
      <c r="H42" s="173" t="s">
        <v>224</v>
      </c>
      <c r="I42" s="179" t="s">
        <v>76</v>
      </c>
      <c r="J42" s="109">
        <f>IF(G42="vazio",0,IF(G42&lt;=13,6,0))</f>
        <v>6</v>
      </c>
      <c r="K42" s="72"/>
      <c r="L42" s="142"/>
      <c r="M42" s="173" t="s">
        <v>224</v>
      </c>
      <c r="N42" s="179" t="s">
        <v>76</v>
      </c>
      <c r="O42" s="109">
        <f>IF(L42="vazio",0,IF(L42&lt;=13,6,0))</f>
        <v>6</v>
      </c>
      <c r="P42" s="72"/>
      <c r="Q42" s="106" t="e">
        <f>(P42/P43)*1000</f>
        <v>#DIV/0!</v>
      </c>
      <c r="R42" s="173" t="s">
        <v>224</v>
      </c>
      <c r="S42" s="179" t="s">
        <v>76</v>
      </c>
      <c r="T42" s="109" t="e">
        <f>IF(Q42="vazio",0,IF(Q42&lt;=13,6,0))</f>
        <v>#DIV/0!</v>
      </c>
      <c r="U42" s="72"/>
      <c r="V42" s="101" t="e">
        <f>(U42/U43)*1000</f>
        <v>#DIV/0!</v>
      </c>
      <c r="W42" s="173" t="s">
        <v>224</v>
      </c>
      <c r="X42" s="179" t="s">
        <v>76</v>
      </c>
      <c r="Y42" s="109" t="e">
        <f>IF(V42="vazio",0,IF(V42&lt;=13,6,0))</f>
        <v>#DIV/0!</v>
      </c>
      <c r="Z42" s="72"/>
      <c r="AA42" s="101" t="e">
        <f>(Z42/Z43)*1000</f>
        <v>#DIV/0!</v>
      </c>
      <c r="AB42" s="173" t="s">
        <v>224</v>
      </c>
      <c r="AC42" s="179" t="s">
        <v>76</v>
      </c>
      <c r="AD42" s="109" t="e">
        <f>IF(AA42="vazio",0,IF(AA42&lt;=13,6,0))</f>
        <v>#DIV/0!</v>
      </c>
      <c r="AE42" s="72"/>
      <c r="AF42" s="101" t="e">
        <f>(AE42/AE43)*1000</f>
        <v>#DIV/0!</v>
      </c>
      <c r="AG42" s="173" t="s">
        <v>224</v>
      </c>
      <c r="AH42" s="179" t="s">
        <v>76</v>
      </c>
      <c r="AI42" s="109" t="e">
        <f>IF(AF42="vazio",0,IF(AF42&lt;=13,6,0))</f>
        <v>#DIV/0!</v>
      </c>
    </row>
    <row r="43" spans="1:35" ht="57.75" customHeight="1" x14ac:dyDescent="0.25">
      <c r="A43" s="187"/>
      <c r="B43" s="189"/>
      <c r="C43" s="195"/>
      <c r="D43" s="25" t="s">
        <v>202</v>
      </c>
      <c r="E43" s="137"/>
      <c r="F43" s="72"/>
      <c r="G43" s="142"/>
      <c r="H43" s="174"/>
      <c r="I43" s="180"/>
      <c r="J43" s="109"/>
      <c r="K43" s="72"/>
      <c r="L43" s="142"/>
      <c r="M43" s="174"/>
      <c r="N43" s="180"/>
      <c r="O43" s="109"/>
      <c r="P43" s="72"/>
      <c r="Q43" s="106"/>
      <c r="R43" s="174"/>
      <c r="S43" s="180"/>
      <c r="T43" s="109"/>
      <c r="U43" s="72"/>
      <c r="V43" s="101"/>
      <c r="W43" s="174"/>
      <c r="X43" s="180"/>
      <c r="Y43" s="109"/>
      <c r="Z43" s="72"/>
      <c r="AA43" s="101"/>
      <c r="AB43" s="174"/>
      <c r="AC43" s="180"/>
      <c r="AD43" s="109"/>
      <c r="AE43" s="72"/>
      <c r="AF43" s="101"/>
      <c r="AG43" s="174"/>
      <c r="AH43" s="180"/>
      <c r="AI43" s="109"/>
    </row>
    <row r="44" spans="1:35" ht="53.25" customHeight="1" x14ac:dyDescent="0.25">
      <c r="A44" s="95">
        <v>18</v>
      </c>
      <c r="B44" s="97" t="s">
        <v>94</v>
      </c>
      <c r="C44" s="107" t="s">
        <v>97</v>
      </c>
      <c r="D44" s="88" t="s">
        <v>98</v>
      </c>
      <c r="E44" s="125" t="s">
        <v>23</v>
      </c>
      <c r="F44" s="76"/>
      <c r="G44" s="142" t="e">
        <f>(F44/F45)</f>
        <v>#DIV/0!</v>
      </c>
      <c r="H44" s="169" t="s">
        <v>100</v>
      </c>
      <c r="I44" s="171" t="s">
        <v>101</v>
      </c>
      <c r="J44" s="94" t="e">
        <f>IF(G44="vazio",0,IF(G44&lt;15%,6,0))</f>
        <v>#DIV/0!</v>
      </c>
      <c r="K44" s="76"/>
      <c r="L44" s="142" t="e">
        <f>(K44/K45)</f>
        <v>#DIV/0!</v>
      </c>
      <c r="M44" s="169" t="s">
        <v>100</v>
      </c>
      <c r="N44" s="171" t="s">
        <v>101</v>
      </c>
      <c r="O44" s="94" t="e">
        <f>IF(L44="vazio",0,IF(L44&lt;15%,6,0))</f>
        <v>#DIV/0!</v>
      </c>
      <c r="P44" s="76"/>
      <c r="Q44" s="142" t="e">
        <f>(P44/P45)</f>
        <v>#DIV/0!</v>
      </c>
      <c r="R44" s="169" t="s">
        <v>100</v>
      </c>
      <c r="S44" s="171" t="s">
        <v>101</v>
      </c>
      <c r="T44" s="94" t="e">
        <f>IF(Q44="vazio",0,IF(Q44&lt;15%,6,0))</f>
        <v>#DIV/0!</v>
      </c>
      <c r="U44" s="76"/>
      <c r="V44" s="142" t="e">
        <f>(U44/U45)</f>
        <v>#DIV/0!</v>
      </c>
      <c r="W44" s="169" t="s">
        <v>100</v>
      </c>
      <c r="X44" s="171" t="s">
        <v>101</v>
      </c>
      <c r="Y44" s="94" t="e">
        <f>IF(V44="vazio",0,IF(V44&lt;15%,6,0))</f>
        <v>#DIV/0!</v>
      </c>
      <c r="Z44" s="76"/>
      <c r="AA44" s="142" t="e">
        <f>(Z44/Z45)</f>
        <v>#DIV/0!</v>
      </c>
      <c r="AB44" s="169" t="s">
        <v>100</v>
      </c>
      <c r="AC44" s="171" t="s">
        <v>101</v>
      </c>
      <c r="AD44" s="94" t="e">
        <f>IF(AA44="vazio",0,IF(AA44&lt;15%,6,0))</f>
        <v>#DIV/0!</v>
      </c>
      <c r="AE44" s="76"/>
      <c r="AF44" s="142" t="e">
        <f>(AE44/AE45)</f>
        <v>#DIV/0!</v>
      </c>
      <c r="AG44" s="169" t="s">
        <v>100</v>
      </c>
      <c r="AH44" s="171" t="s">
        <v>101</v>
      </c>
      <c r="AI44" s="94" t="e">
        <f>IF(AF44="vazio",0,IF(AF44&lt;15%,6,0))</f>
        <v>#DIV/0!</v>
      </c>
    </row>
    <row r="45" spans="1:35" ht="57.75" customHeight="1" x14ac:dyDescent="0.25">
      <c r="A45" s="96"/>
      <c r="B45" s="98"/>
      <c r="C45" s="108"/>
      <c r="D45" s="88" t="s">
        <v>99</v>
      </c>
      <c r="E45" s="125"/>
      <c r="F45" s="76"/>
      <c r="G45" s="142"/>
      <c r="H45" s="170"/>
      <c r="I45" s="172"/>
      <c r="J45" s="94"/>
      <c r="K45" s="76"/>
      <c r="L45" s="142"/>
      <c r="M45" s="170"/>
      <c r="N45" s="172"/>
      <c r="O45" s="94"/>
      <c r="P45" s="76"/>
      <c r="Q45" s="142"/>
      <c r="R45" s="170"/>
      <c r="S45" s="172"/>
      <c r="T45" s="94"/>
      <c r="U45" s="76"/>
      <c r="V45" s="142"/>
      <c r="W45" s="170"/>
      <c r="X45" s="172"/>
      <c r="Y45" s="94"/>
      <c r="Z45" s="76"/>
      <c r="AA45" s="142"/>
      <c r="AB45" s="170"/>
      <c r="AC45" s="172"/>
      <c r="AD45" s="94"/>
      <c r="AE45" s="76"/>
      <c r="AF45" s="142"/>
      <c r="AG45" s="170"/>
      <c r="AH45" s="172"/>
      <c r="AI45" s="94"/>
    </row>
    <row r="46" spans="1:35" s="11" customFormat="1" ht="105" customHeight="1" x14ac:dyDescent="0.25">
      <c r="A46" s="114">
        <v>19</v>
      </c>
      <c r="B46" s="116" t="s">
        <v>103</v>
      </c>
      <c r="C46" s="121" t="s">
        <v>104</v>
      </c>
      <c r="D46" s="89" t="s">
        <v>106</v>
      </c>
      <c r="E46" s="137"/>
      <c r="F46" s="77"/>
      <c r="G46" s="101" t="e">
        <f>(F46/F47)</f>
        <v>#DIV/0!</v>
      </c>
      <c r="H46" s="130" t="s">
        <v>105</v>
      </c>
      <c r="I46" s="184" t="s">
        <v>86</v>
      </c>
      <c r="J46" s="126" t="e">
        <f>IF(G46="vazio",0,IF(G46&lt;=30,5,0))</f>
        <v>#DIV/0!</v>
      </c>
      <c r="K46" s="77"/>
      <c r="L46" s="101" t="e">
        <f>(K46/K47)</f>
        <v>#DIV/0!</v>
      </c>
      <c r="M46" s="130" t="s">
        <v>105</v>
      </c>
      <c r="N46" s="184" t="s">
        <v>86</v>
      </c>
      <c r="O46" s="126" t="e">
        <f>IF(L46="vazio",0,IF(L46&lt;=30,5,0))</f>
        <v>#DIV/0!</v>
      </c>
      <c r="P46" s="77"/>
      <c r="Q46" s="101" t="e">
        <f>(P46/P47)</f>
        <v>#DIV/0!</v>
      </c>
      <c r="R46" s="130" t="s">
        <v>105</v>
      </c>
      <c r="S46" s="184" t="s">
        <v>86</v>
      </c>
      <c r="T46" s="126" t="e">
        <f>IF(Q46="vazio",0,IF(Q46&lt;=30,5,0))</f>
        <v>#DIV/0!</v>
      </c>
      <c r="U46" s="77"/>
      <c r="V46" s="101" t="e">
        <f>(U46/U47)</f>
        <v>#DIV/0!</v>
      </c>
      <c r="W46" s="130" t="s">
        <v>105</v>
      </c>
      <c r="X46" s="184" t="s">
        <v>86</v>
      </c>
      <c r="Y46" s="126" t="e">
        <f>IF(V46="vazio",0,IF(V46&lt;=30,5,0))</f>
        <v>#DIV/0!</v>
      </c>
      <c r="Z46" s="77"/>
      <c r="AA46" s="101" t="e">
        <f>(Z46/Z47)</f>
        <v>#DIV/0!</v>
      </c>
      <c r="AB46" s="130" t="s">
        <v>105</v>
      </c>
      <c r="AC46" s="184" t="s">
        <v>86</v>
      </c>
      <c r="AD46" s="126" t="e">
        <f>IF(AA46="vazio",0,IF(AA46&lt;=30,5,0))</f>
        <v>#DIV/0!</v>
      </c>
      <c r="AE46" s="77"/>
      <c r="AF46" s="101" t="e">
        <f>(AE46/AE47)</f>
        <v>#DIV/0!</v>
      </c>
      <c r="AG46" s="130" t="s">
        <v>105</v>
      </c>
      <c r="AH46" s="184" t="s">
        <v>86</v>
      </c>
      <c r="AI46" s="126" t="e">
        <f>IF(AF46="vazio",0,IF(AF46&lt;=30,5,0))</f>
        <v>#DIV/0!</v>
      </c>
    </row>
    <row r="47" spans="1:35" s="11" customFormat="1" ht="71.25" customHeight="1" x14ac:dyDescent="0.25">
      <c r="A47" s="115"/>
      <c r="B47" s="117"/>
      <c r="C47" s="122"/>
      <c r="D47" s="89" t="s">
        <v>107</v>
      </c>
      <c r="E47" s="137"/>
      <c r="F47" s="77"/>
      <c r="G47" s="101"/>
      <c r="H47" s="131"/>
      <c r="I47" s="185"/>
      <c r="J47" s="126"/>
      <c r="K47" s="77"/>
      <c r="L47" s="101"/>
      <c r="M47" s="131"/>
      <c r="N47" s="185"/>
      <c r="O47" s="126"/>
      <c r="P47" s="77"/>
      <c r="Q47" s="101"/>
      <c r="R47" s="131"/>
      <c r="S47" s="185"/>
      <c r="T47" s="126"/>
      <c r="U47" s="77"/>
      <c r="V47" s="101"/>
      <c r="W47" s="131"/>
      <c r="X47" s="185"/>
      <c r="Y47" s="126"/>
      <c r="Z47" s="77"/>
      <c r="AA47" s="101"/>
      <c r="AB47" s="131"/>
      <c r="AC47" s="185"/>
      <c r="AD47" s="126"/>
      <c r="AE47" s="77"/>
      <c r="AF47" s="101"/>
      <c r="AG47" s="131"/>
      <c r="AH47" s="185"/>
      <c r="AI47" s="126"/>
    </row>
    <row r="48" spans="1:35" ht="47.25" customHeight="1" x14ac:dyDescent="0.25">
      <c r="A48" s="95">
        <v>20</v>
      </c>
      <c r="B48" s="97" t="s">
        <v>66</v>
      </c>
      <c r="C48" s="107" t="s">
        <v>85</v>
      </c>
      <c r="D48" s="88" t="s">
        <v>44</v>
      </c>
      <c r="E48" s="125" t="s">
        <v>23</v>
      </c>
      <c r="F48" s="76"/>
      <c r="G48" s="183" t="e">
        <f t="shared" ref="G48" si="60">F48/F49</f>
        <v>#DIV/0!</v>
      </c>
      <c r="H48" s="140" t="s">
        <v>109</v>
      </c>
      <c r="I48" s="181" t="s">
        <v>108</v>
      </c>
      <c r="J48" s="135" t="e">
        <f>IF(G48="vazio",0,IF(G48&gt;=90%,2,0))</f>
        <v>#DIV/0!</v>
      </c>
      <c r="K48" s="76"/>
      <c r="L48" s="183" t="e">
        <f t="shared" ref="L48" si="61">K48/K49</f>
        <v>#DIV/0!</v>
      </c>
      <c r="M48" s="140" t="s">
        <v>109</v>
      </c>
      <c r="N48" s="181" t="s">
        <v>108</v>
      </c>
      <c r="O48" s="135" t="e">
        <f>IF(L48="vazio",0,IF(L48&gt;=90%,2,0))</f>
        <v>#DIV/0!</v>
      </c>
      <c r="P48" s="76"/>
      <c r="Q48" s="183" t="e">
        <f t="shared" ref="Q48" si="62">P48/P49</f>
        <v>#DIV/0!</v>
      </c>
      <c r="R48" s="140" t="s">
        <v>109</v>
      </c>
      <c r="S48" s="181" t="s">
        <v>108</v>
      </c>
      <c r="T48" s="135" t="e">
        <f>IF(Q48="vazio",0,IF(Q48&gt;=90%,2,0))</f>
        <v>#DIV/0!</v>
      </c>
      <c r="U48" s="76"/>
      <c r="V48" s="183" t="e">
        <f t="shared" ref="V48" si="63">U48/U49</f>
        <v>#DIV/0!</v>
      </c>
      <c r="W48" s="140" t="s">
        <v>109</v>
      </c>
      <c r="X48" s="181" t="s">
        <v>108</v>
      </c>
      <c r="Y48" s="135" t="e">
        <f>IF(V48="vazio",0,IF(V48&gt;=90%,2,0))</f>
        <v>#DIV/0!</v>
      </c>
      <c r="Z48" s="76"/>
      <c r="AA48" s="183" t="e">
        <f t="shared" ref="AA48" si="64">Z48/Z49</f>
        <v>#DIV/0!</v>
      </c>
      <c r="AB48" s="140" t="s">
        <v>109</v>
      </c>
      <c r="AC48" s="181" t="s">
        <v>108</v>
      </c>
      <c r="AD48" s="135" t="e">
        <f>IF(AA48="vazio",0,IF(AA48&gt;=90%,2,0))</f>
        <v>#DIV/0!</v>
      </c>
      <c r="AE48" s="76"/>
      <c r="AF48" s="183" t="e">
        <f t="shared" ref="AF48" si="65">AE48/AE49</f>
        <v>#DIV/0!</v>
      </c>
      <c r="AG48" s="140" t="s">
        <v>109</v>
      </c>
      <c r="AH48" s="181" t="s">
        <v>108</v>
      </c>
      <c r="AI48" s="135" t="e">
        <f>IF(AF48="vazio",0,IF(AF48&gt;=90%,2,0))</f>
        <v>#DIV/0!</v>
      </c>
    </row>
    <row r="49" spans="1:35" ht="49.5" customHeight="1" x14ac:dyDescent="0.25">
      <c r="A49" s="96"/>
      <c r="B49" s="98"/>
      <c r="C49" s="108"/>
      <c r="D49" s="88" t="s">
        <v>45</v>
      </c>
      <c r="E49" s="125"/>
      <c r="F49" s="76"/>
      <c r="G49" s="183"/>
      <c r="H49" s="141"/>
      <c r="I49" s="182"/>
      <c r="J49" s="136"/>
      <c r="K49" s="76"/>
      <c r="L49" s="183"/>
      <c r="M49" s="141"/>
      <c r="N49" s="182"/>
      <c r="O49" s="136"/>
      <c r="P49" s="76"/>
      <c r="Q49" s="183"/>
      <c r="R49" s="141"/>
      <c r="S49" s="182"/>
      <c r="T49" s="136"/>
      <c r="U49" s="76"/>
      <c r="V49" s="183"/>
      <c r="W49" s="141"/>
      <c r="X49" s="182"/>
      <c r="Y49" s="136"/>
      <c r="Z49" s="76"/>
      <c r="AA49" s="183"/>
      <c r="AB49" s="141"/>
      <c r="AC49" s="182"/>
      <c r="AD49" s="136"/>
      <c r="AE49" s="76"/>
      <c r="AF49" s="183"/>
      <c r="AG49" s="141"/>
      <c r="AH49" s="182"/>
      <c r="AI49" s="136"/>
    </row>
    <row r="50" spans="1:35" s="11" customFormat="1" ht="50.25" customHeight="1" x14ac:dyDescent="0.25">
      <c r="A50" s="114">
        <v>21</v>
      </c>
      <c r="B50" s="116" t="s">
        <v>203</v>
      </c>
      <c r="C50" s="121" t="s">
        <v>85</v>
      </c>
      <c r="D50" s="89" t="s">
        <v>110</v>
      </c>
      <c r="E50" s="137"/>
      <c r="F50" s="77"/>
      <c r="G50" s="101" t="e">
        <f>(F50/F51)</f>
        <v>#DIV/0!</v>
      </c>
      <c r="H50" s="130" t="s">
        <v>112</v>
      </c>
      <c r="I50" s="184" t="s">
        <v>86</v>
      </c>
      <c r="J50" s="126" t="e">
        <f>IF(G50="vazio",0,IF(G50&gt;=1.5,3,0))</f>
        <v>#DIV/0!</v>
      </c>
      <c r="K50" s="77"/>
      <c r="L50" s="101" t="e">
        <f>(K50/K51)</f>
        <v>#DIV/0!</v>
      </c>
      <c r="M50" s="130" t="s">
        <v>112</v>
      </c>
      <c r="N50" s="184" t="s">
        <v>86</v>
      </c>
      <c r="O50" s="126" t="e">
        <f>IF(L50="vazio",0,IF(L50&gt;=1.5,3,0))</f>
        <v>#DIV/0!</v>
      </c>
      <c r="P50" s="77"/>
      <c r="Q50" s="101" t="e">
        <f>(P50/P51)</f>
        <v>#DIV/0!</v>
      </c>
      <c r="R50" s="130" t="s">
        <v>112</v>
      </c>
      <c r="S50" s="184" t="s">
        <v>86</v>
      </c>
      <c r="T50" s="126" t="e">
        <f>IF(Q50="vazio",0,IF(Q50&gt;=1.5,3,0))</f>
        <v>#DIV/0!</v>
      </c>
      <c r="U50" s="77"/>
      <c r="V50" s="101" t="e">
        <f>(U50/U51)</f>
        <v>#DIV/0!</v>
      </c>
      <c r="W50" s="130" t="s">
        <v>112</v>
      </c>
      <c r="X50" s="184" t="s">
        <v>86</v>
      </c>
      <c r="Y50" s="126" t="e">
        <f>IF(V50="vazio",0,IF(V50&gt;=1.5,3,0))</f>
        <v>#DIV/0!</v>
      </c>
      <c r="Z50" s="77"/>
      <c r="AA50" s="101" t="e">
        <f>(Z50/Z51)</f>
        <v>#DIV/0!</v>
      </c>
      <c r="AB50" s="130" t="s">
        <v>112</v>
      </c>
      <c r="AC50" s="184" t="s">
        <v>86</v>
      </c>
      <c r="AD50" s="126" t="e">
        <f>IF(AA50="vazio",0,IF(AA50&gt;=1.5,3,0))</f>
        <v>#DIV/0!</v>
      </c>
      <c r="AE50" s="77"/>
      <c r="AF50" s="101" t="e">
        <f>(AE50/AE51)</f>
        <v>#DIV/0!</v>
      </c>
      <c r="AG50" s="130" t="s">
        <v>112</v>
      </c>
      <c r="AH50" s="184" t="s">
        <v>86</v>
      </c>
      <c r="AI50" s="126" t="e">
        <f>IF(AF50="vazio",0,IF(AF50&gt;=1.5,3,0))</f>
        <v>#DIV/0!</v>
      </c>
    </row>
    <row r="51" spans="1:35" s="11" customFormat="1" ht="49.5" customHeight="1" x14ac:dyDescent="0.25">
      <c r="A51" s="115"/>
      <c r="B51" s="117"/>
      <c r="C51" s="122"/>
      <c r="D51" s="89" t="s">
        <v>111</v>
      </c>
      <c r="E51" s="137"/>
      <c r="F51" s="77"/>
      <c r="G51" s="101"/>
      <c r="H51" s="131"/>
      <c r="I51" s="185"/>
      <c r="J51" s="126"/>
      <c r="K51" s="77"/>
      <c r="L51" s="101"/>
      <c r="M51" s="131"/>
      <c r="N51" s="185"/>
      <c r="O51" s="126"/>
      <c r="P51" s="77"/>
      <c r="Q51" s="101"/>
      <c r="R51" s="131"/>
      <c r="S51" s="185"/>
      <c r="T51" s="126"/>
      <c r="U51" s="77"/>
      <c r="V51" s="101"/>
      <c r="W51" s="131"/>
      <c r="X51" s="185"/>
      <c r="Y51" s="126"/>
      <c r="Z51" s="77"/>
      <c r="AA51" s="101"/>
      <c r="AB51" s="131"/>
      <c r="AC51" s="185"/>
      <c r="AD51" s="126"/>
      <c r="AE51" s="77"/>
      <c r="AF51" s="101"/>
      <c r="AG51" s="131"/>
      <c r="AH51" s="185"/>
      <c r="AI51" s="126"/>
    </row>
    <row r="52" spans="1:35" ht="47.25" customHeight="1" x14ac:dyDescent="0.25">
      <c r="A52" s="95">
        <v>22</v>
      </c>
      <c r="B52" s="97" t="s">
        <v>225</v>
      </c>
      <c r="C52" s="107" t="s">
        <v>226</v>
      </c>
      <c r="D52" s="88" t="s">
        <v>227</v>
      </c>
      <c r="E52" s="125" t="s">
        <v>23</v>
      </c>
      <c r="F52" s="76"/>
      <c r="G52" s="183" t="e">
        <f t="shared" ref="G52:G54" si="66">F52/F53</f>
        <v>#DIV/0!</v>
      </c>
      <c r="H52" s="140">
        <v>1</v>
      </c>
      <c r="I52" s="181" t="s">
        <v>229</v>
      </c>
      <c r="J52" s="135" t="e">
        <f>IF(G52="vazio",0,IF(G52&gt;=100%,2,0))</f>
        <v>#DIV/0!</v>
      </c>
      <c r="K52" s="76"/>
      <c r="L52" s="183" t="e">
        <f t="shared" ref="L52" si="67">K52/K53</f>
        <v>#DIV/0!</v>
      </c>
      <c r="M52" s="140">
        <v>1</v>
      </c>
      <c r="N52" s="181" t="s">
        <v>229</v>
      </c>
      <c r="O52" s="135" t="e">
        <f>IF(L52="vazio",0,IF(L52&gt;=100%,2,0))</f>
        <v>#DIV/0!</v>
      </c>
      <c r="P52" s="76"/>
      <c r="Q52" s="183" t="e">
        <f t="shared" ref="Q52" si="68">P52/P53</f>
        <v>#DIV/0!</v>
      </c>
      <c r="R52" s="140">
        <v>1</v>
      </c>
      <c r="S52" s="181" t="s">
        <v>229</v>
      </c>
      <c r="T52" s="135" t="e">
        <f>IF(Q52="vazio",0,IF(Q52&gt;=100%,2,0))</f>
        <v>#DIV/0!</v>
      </c>
      <c r="U52" s="76"/>
      <c r="V52" s="183" t="e">
        <f t="shared" ref="V52" si="69">U52/U53</f>
        <v>#DIV/0!</v>
      </c>
      <c r="W52" s="140">
        <v>1</v>
      </c>
      <c r="X52" s="181" t="s">
        <v>229</v>
      </c>
      <c r="Y52" s="135" t="e">
        <f>IF(V52="vazio",0,IF(V52&gt;=100%,2,0))</f>
        <v>#DIV/0!</v>
      </c>
      <c r="Z52" s="76"/>
      <c r="AA52" s="183" t="e">
        <f t="shared" ref="AA52" si="70">Z52/Z53</f>
        <v>#DIV/0!</v>
      </c>
      <c r="AB52" s="140">
        <v>1</v>
      </c>
      <c r="AC52" s="181" t="s">
        <v>229</v>
      </c>
      <c r="AD52" s="135" t="e">
        <f>IF(AA52="vazio",0,IF(AA52&gt;=100%,2,0))</f>
        <v>#DIV/0!</v>
      </c>
      <c r="AE52" s="76"/>
      <c r="AF52" s="183" t="e">
        <f t="shared" ref="AF52" si="71">AE52/AE53</f>
        <v>#DIV/0!</v>
      </c>
      <c r="AG52" s="140">
        <v>1</v>
      </c>
      <c r="AH52" s="181" t="s">
        <v>229</v>
      </c>
      <c r="AI52" s="135" t="e">
        <f>IF(AF52="vazio",0,IF(AF52&gt;=100%,2,0))</f>
        <v>#DIV/0!</v>
      </c>
    </row>
    <row r="53" spans="1:35" ht="49.5" customHeight="1" x14ac:dyDescent="0.25">
      <c r="A53" s="96"/>
      <c r="B53" s="98"/>
      <c r="C53" s="108"/>
      <c r="D53" s="88" t="s">
        <v>228</v>
      </c>
      <c r="E53" s="125"/>
      <c r="F53" s="76"/>
      <c r="G53" s="183"/>
      <c r="H53" s="141"/>
      <c r="I53" s="182"/>
      <c r="J53" s="136"/>
      <c r="K53" s="76"/>
      <c r="L53" s="183"/>
      <c r="M53" s="141"/>
      <c r="N53" s="182"/>
      <c r="O53" s="136"/>
      <c r="P53" s="76"/>
      <c r="Q53" s="183"/>
      <c r="R53" s="141"/>
      <c r="S53" s="182"/>
      <c r="T53" s="136"/>
      <c r="U53" s="76"/>
      <c r="V53" s="183"/>
      <c r="W53" s="141"/>
      <c r="X53" s="182"/>
      <c r="Y53" s="136"/>
      <c r="Z53" s="76"/>
      <c r="AA53" s="183"/>
      <c r="AB53" s="141"/>
      <c r="AC53" s="182"/>
      <c r="AD53" s="136"/>
      <c r="AE53" s="76"/>
      <c r="AF53" s="183"/>
      <c r="AG53" s="141"/>
      <c r="AH53" s="182"/>
      <c r="AI53" s="136"/>
    </row>
    <row r="54" spans="1:35" s="11" customFormat="1" ht="50.25" customHeight="1" x14ac:dyDescent="0.25">
      <c r="A54" s="114">
        <v>23</v>
      </c>
      <c r="B54" s="116" t="s">
        <v>230</v>
      </c>
      <c r="C54" s="121" t="s">
        <v>226</v>
      </c>
      <c r="D54" s="89" t="s">
        <v>231</v>
      </c>
      <c r="E54" s="137" t="s">
        <v>23</v>
      </c>
      <c r="F54" s="77"/>
      <c r="G54" s="183" t="e">
        <f t="shared" si="66"/>
        <v>#DIV/0!</v>
      </c>
      <c r="H54" s="201">
        <v>1</v>
      </c>
      <c r="I54" s="203" t="s">
        <v>229</v>
      </c>
      <c r="J54" s="205" t="e">
        <f>IF(G54="vazio",0,IF(G54&gt;=100%,2,0))</f>
        <v>#DIV/0!</v>
      </c>
      <c r="K54" s="77"/>
      <c r="L54" s="183" t="e">
        <f t="shared" ref="L54" si="72">K54/K55</f>
        <v>#DIV/0!</v>
      </c>
      <c r="M54" s="201">
        <v>1</v>
      </c>
      <c r="N54" s="203" t="s">
        <v>229</v>
      </c>
      <c r="O54" s="205" t="e">
        <f>IF(L54="vazio",0,IF(L54&gt;=100%,2,0))</f>
        <v>#DIV/0!</v>
      </c>
      <c r="P54" s="77"/>
      <c r="Q54" s="183" t="e">
        <f t="shared" ref="Q54" si="73">P54/P55</f>
        <v>#DIV/0!</v>
      </c>
      <c r="R54" s="201">
        <v>1</v>
      </c>
      <c r="S54" s="203" t="s">
        <v>229</v>
      </c>
      <c r="T54" s="205" t="e">
        <f>IF(Q54="vazio",0,IF(Q54&gt;=100%,2,0))</f>
        <v>#DIV/0!</v>
      </c>
      <c r="U54" s="77"/>
      <c r="V54" s="183" t="e">
        <f t="shared" ref="V54" si="74">U54/U55</f>
        <v>#DIV/0!</v>
      </c>
      <c r="W54" s="201">
        <v>1</v>
      </c>
      <c r="X54" s="203" t="s">
        <v>229</v>
      </c>
      <c r="Y54" s="205" t="e">
        <f>IF(V54="vazio",0,IF(V54&gt;=100%,2,0))</f>
        <v>#DIV/0!</v>
      </c>
      <c r="Z54" s="77"/>
      <c r="AA54" s="183" t="e">
        <f t="shared" ref="AA54" si="75">Z54/Z55</f>
        <v>#DIV/0!</v>
      </c>
      <c r="AB54" s="201">
        <v>1</v>
      </c>
      <c r="AC54" s="203" t="s">
        <v>229</v>
      </c>
      <c r="AD54" s="205" t="e">
        <f>IF(AA54="vazio",0,IF(AA54&gt;=100%,2,0))</f>
        <v>#DIV/0!</v>
      </c>
      <c r="AE54" s="77"/>
      <c r="AF54" s="183" t="e">
        <f t="shared" ref="AF54" si="76">AE54/AE55</f>
        <v>#DIV/0!</v>
      </c>
      <c r="AG54" s="201">
        <v>1</v>
      </c>
      <c r="AH54" s="203" t="s">
        <v>229</v>
      </c>
      <c r="AI54" s="205" t="e">
        <f>IF(AF54="vazio",0,IF(AF54&gt;=100%,2,0))</f>
        <v>#DIV/0!</v>
      </c>
    </row>
    <row r="55" spans="1:35" s="11" customFormat="1" ht="49.5" customHeight="1" x14ac:dyDescent="0.25">
      <c r="A55" s="115"/>
      <c r="B55" s="117"/>
      <c r="C55" s="122"/>
      <c r="D55" s="89" t="s">
        <v>232</v>
      </c>
      <c r="E55" s="137"/>
      <c r="F55" s="77"/>
      <c r="G55" s="183"/>
      <c r="H55" s="202"/>
      <c r="I55" s="204"/>
      <c r="J55" s="206"/>
      <c r="K55" s="77"/>
      <c r="L55" s="183"/>
      <c r="M55" s="202"/>
      <c r="N55" s="204"/>
      <c r="O55" s="206"/>
      <c r="P55" s="77"/>
      <c r="Q55" s="183"/>
      <c r="R55" s="202"/>
      <c r="S55" s="204"/>
      <c r="T55" s="206"/>
      <c r="U55" s="77"/>
      <c r="V55" s="183"/>
      <c r="W55" s="202"/>
      <c r="X55" s="204"/>
      <c r="Y55" s="206"/>
      <c r="Z55" s="77"/>
      <c r="AA55" s="183"/>
      <c r="AB55" s="202"/>
      <c r="AC55" s="204"/>
      <c r="AD55" s="206"/>
      <c r="AE55" s="77"/>
      <c r="AF55" s="183"/>
      <c r="AG55" s="202"/>
      <c r="AH55" s="204"/>
      <c r="AI55" s="206"/>
    </row>
    <row r="56" spans="1:35" ht="116.25" customHeight="1" x14ac:dyDescent="0.25">
      <c r="A56" s="95">
        <v>24</v>
      </c>
      <c r="B56" s="97" t="s">
        <v>113</v>
      </c>
      <c r="C56" s="107" t="s">
        <v>85</v>
      </c>
      <c r="D56" s="88" t="s">
        <v>114</v>
      </c>
      <c r="E56" s="125" t="s">
        <v>23</v>
      </c>
      <c r="F56" s="93"/>
      <c r="G56" s="183" t="e">
        <f>(F56/F57)</f>
        <v>#DIV/0!</v>
      </c>
      <c r="H56" s="140" t="s">
        <v>117</v>
      </c>
      <c r="I56" s="181" t="s">
        <v>116</v>
      </c>
      <c r="J56" s="135" t="e">
        <f>IF(G56="vazio",0,IF(G56&lt;2,2,0))</f>
        <v>#DIV/0!</v>
      </c>
      <c r="K56" s="93"/>
      <c r="L56" s="183" t="e">
        <f>(K56/K57)</f>
        <v>#DIV/0!</v>
      </c>
      <c r="M56" s="140" t="s">
        <v>117</v>
      </c>
      <c r="N56" s="181" t="s">
        <v>116</v>
      </c>
      <c r="O56" s="135" t="e">
        <f>IF(L56="vazio",0,IF(L56&lt;2,2,0))</f>
        <v>#DIV/0!</v>
      </c>
      <c r="P56" s="93"/>
      <c r="Q56" s="207" t="e">
        <f>(P56/P57)</f>
        <v>#DIV/0!</v>
      </c>
      <c r="R56" s="140" t="s">
        <v>117</v>
      </c>
      <c r="S56" s="181" t="s">
        <v>116</v>
      </c>
      <c r="T56" s="135" t="e">
        <f>IF(Q56="vazio",0,IF(Q56&lt;2,2,0))</f>
        <v>#DIV/0!</v>
      </c>
      <c r="U56" s="93"/>
      <c r="V56" s="230" t="e">
        <f>(U56/U57)</f>
        <v>#DIV/0!</v>
      </c>
      <c r="W56" s="140" t="s">
        <v>117</v>
      </c>
      <c r="X56" s="181" t="s">
        <v>116</v>
      </c>
      <c r="Y56" s="135" t="e">
        <f>IF(V56="vazio",0,IF(V56&lt;2%,2,0))</f>
        <v>#DIV/0!</v>
      </c>
      <c r="Z56" s="93"/>
      <c r="AA56" s="230" t="e">
        <f>(Z56/Z57)</f>
        <v>#DIV/0!</v>
      </c>
      <c r="AB56" s="140" t="s">
        <v>117</v>
      </c>
      <c r="AC56" s="181" t="s">
        <v>116</v>
      </c>
      <c r="AD56" s="135" t="e">
        <f>IF(AA56="vazio",0,IF(AA56&lt;2%,2,0))</f>
        <v>#DIV/0!</v>
      </c>
      <c r="AE56" s="93"/>
      <c r="AF56" s="230" t="e">
        <f>(AE56/AE57)</f>
        <v>#DIV/0!</v>
      </c>
      <c r="AG56" s="140" t="s">
        <v>117</v>
      </c>
      <c r="AH56" s="181" t="s">
        <v>116</v>
      </c>
      <c r="AI56" s="135" t="e">
        <f>IF(AF56="vazio",0,IF(AF56&lt;2%,2,0))</f>
        <v>#DIV/0!</v>
      </c>
    </row>
    <row r="57" spans="1:35" ht="93.75" customHeight="1" x14ac:dyDescent="0.25">
      <c r="A57" s="96"/>
      <c r="B57" s="98"/>
      <c r="C57" s="108"/>
      <c r="D57" s="88" t="s">
        <v>115</v>
      </c>
      <c r="E57" s="125"/>
      <c r="F57" s="76"/>
      <c r="G57" s="183"/>
      <c r="H57" s="141"/>
      <c r="I57" s="182"/>
      <c r="J57" s="136"/>
      <c r="K57" s="76"/>
      <c r="L57" s="183"/>
      <c r="M57" s="141"/>
      <c r="N57" s="182"/>
      <c r="O57" s="136"/>
      <c r="P57" s="76"/>
      <c r="Q57" s="207"/>
      <c r="R57" s="141"/>
      <c r="S57" s="182"/>
      <c r="T57" s="136"/>
      <c r="U57" s="76"/>
      <c r="V57" s="230"/>
      <c r="W57" s="141"/>
      <c r="X57" s="182"/>
      <c r="Y57" s="136"/>
      <c r="Z57" s="76"/>
      <c r="AA57" s="230"/>
      <c r="AB57" s="141"/>
      <c r="AC57" s="182"/>
      <c r="AD57" s="136"/>
      <c r="AE57" s="76"/>
      <c r="AF57" s="230"/>
      <c r="AG57" s="141"/>
      <c r="AH57" s="182"/>
      <c r="AI57" s="136"/>
    </row>
    <row r="58" spans="1:35" s="11" customFormat="1" ht="156" customHeight="1" x14ac:dyDescent="0.25">
      <c r="A58" s="114">
        <v>25</v>
      </c>
      <c r="B58" s="116" t="s">
        <v>118</v>
      </c>
      <c r="C58" s="121" t="s">
        <v>121</v>
      </c>
      <c r="D58" s="89" t="s">
        <v>119</v>
      </c>
      <c r="E58" s="208">
        <v>100</v>
      </c>
      <c r="F58" s="77"/>
      <c r="G58" s="120" t="e">
        <f>F58/F59*$E$58</f>
        <v>#DIV/0!</v>
      </c>
      <c r="H58" s="130" t="s">
        <v>123</v>
      </c>
      <c r="I58" s="184" t="s">
        <v>122</v>
      </c>
      <c r="J58" s="126" t="e">
        <f>IF(G58="vazio",0,IF(G58&gt;=7,2,0))</f>
        <v>#DIV/0!</v>
      </c>
      <c r="K58" s="77"/>
      <c r="L58" s="120" t="e">
        <f>K58/K59*$E$58</f>
        <v>#DIV/0!</v>
      </c>
      <c r="M58" s="130" t="s">
        <v>123</v>
      </c>
      <c r="N58" s="184" t="s">
        <v>122</v>
      </c>
      <c r="O58" s="126" t="e">
        <f>IF(L58="vazio",0,IF(L58&gt;=7,2,0))</f>
        <v>#DIV/0!</v>
      </c>
      <c r="P58" s="77"/>
      <c r="Q58" s="120" t="e">
        <f>P58/P59*$E$58</f>
        <v>#DIV/0!</v>
      </c>
      <c r="R58" s="130" t="s">
        <v>123</v>
      </c>
      <c r="S58" s="184" t="s">
        <v>122</v>
      </c>
      <c r="T58" s="126" t="e">
        <f>IF(Q58="vazio",0,IF(Q58&gt;=7,2,0))</f>
        <v>#DIV/0!</v>
      </c>
      <c r="U58" s="77"/>
      <c r="V58" s="120" t="e">
        <f>U58/U59*$E$58</f>
        <v>#DIV/0!</v>
      </c>
      <c r="W58" s="130" t="s">
        <v>123</v>
      </c>
      <c r="X58" s="184" t="s">
        <v>122</v>
      </c>
      <c r="Y58" s="126" t="e">
        <f>IF(V58="vazio",0,IF(V58&gt;=7,2,0))</f>
        <v>#DIV/0!</v>
      </c>
      <c r="Z58" s="77"/>
      <c r="AA58" s="120" t="e">
        <f>Z58/Z59*$E$58</f>
        <v>#DIV/0!</v>
      </c>
      <c r="AB58" s="130" t="s">
        <v>123</v>
      </c>
      <c r="AC58" s="184" t="s">
        <v>122</v>
      </c>
      <c r="AD58" s="126" t="e">
        <f>IF(AA58="vazio",0,IF(AA58&gt;=7,2,0))</f>
        <v>#DIV/0!</v>
      </c>
      <c r="AE58" s="77"/>
      <c r="AF58" s="120" t="e">
        <f>AE58/AE59*$E$58</f>
        <v>#DIV/0!</v>
      </c>
      <c r="AG58" s="130" t="s">
        <v>123</v>
      </c>
      <c r="AH58" s="184" t="s">
        <v>122</v>
      </c>
      <c r="AI58" s="126" t="e">
        <f>IF(AF58="vazio",0,IF(AF58&gt;=7,2,0))</f>
        <v>#DIV/0!</v>
      </c>
    </row>
    <row r="59" spans="1:35" s="11" customFormat="1" ht="72.75" customHeight="1" x14ac:dyDescent="0.25">
      <c r="A59" s="115"/>
      <c r="B59" s="117"/>
      <c r="C59" s="122"/>
      <c r="D59" s="89" t="s">
        <v>120</v>
      </c>
      <c r="E59" s="208"/>
      <c r="F59" s="77"/>
      <c r="G59" s="120"/>
      <c r="H59" s="131"/>
      <c r="I59" s="185"/>
      <c r="J59" s="126"/>
      <c r="K59" s="77"/>
      <c r="L59" s="120"/>
      <c r="M59" s="131"/>
      <c r="N59" s="185"/>
      <c r="O59" s="126"/>
      <c r="P59" s="77"/>
      <c r="Q59" s="120"/>
      <c r="R59" s="131"/>
      <c r="S59" s="185"/>
      <c r="T59" s="126"/>
      <c r="U59" s="77"/>
      <c r="V59" s="120"/>
      <c r="W59" s="131"/>
      <c r="X59" s="185"/>
      <c r="Y59" s="126"/>
      <c r="Z59" s="77"/>
      <c r="AA59" s="120"/>
      <c r="AB59" s="131"/>
      <c r="AC59" s="185"/>
      <c r="AD59" s="126"/>
      <c r="AE59" s="77"/>
      <c r="AF59" s="120"/>
      <c r="AG59" s="131"/>
      <c r="AH59" s="185"/>
      <c r="AI59" s="126"/>
    </row>
    <row r="60" spans="1:35" ht="116.25" customHeight="1" x14ac:dyDescent="0.25">
      <c r="A60" s="95">
        <v>26</v>
      </c>
      <c r="B60" s="97" t="s">
        <v>215</v>
      </c>
      <c r="C60" s="107" t="s">
        <v>221</v>
      </c>
      <c r="D60" s="88" t="s">
        <v>216</v>
      </c>
      <c r="E60" s="125" t="s">
        <v>23</v>
      </c>
      <c r="F60" s="76"/>
      <c r="G60" s="183" t="e">
        <f t="shared" ref="G60:G62" si="77">F60/F61</f>
        <v>#DIV/0!</v>
      </c>
      <c r="H60" s="140">
        <v>1</v>
      </c>
      <c r="I60" s="181" t="s">
        <v>86</v>
      </c>
      <c r="J60" s="135" t="e">
        <f>IF(G60="vazio",0,IF(G60&gt;=100%,2,0))</f>
        <v>#DIV/0!</v>
      </c>
      <c r="K60" s="76"/>
      <c r="L60" s="183" t="e">
        <f t="shared" ref="L60" si="78">K60/K61</f>
        <v>#DIV/0!</v>
      </c>
      <c r="M60" s="140">
        <v>1</v>
      </c>
      <c r="N60" s="181" t="s">
        <v>86</v>
      </c>
      <c r="O60" s="135" t="e">
        <f>IF(L60="vazio",0,IF(L60&gt;=100%,2,0))</f>
        <v>#DIV/0!</v>
      </c>
      <c r="P60" s="76"/>
      <c r="Q60" s="183" t="e">
        <f t="shared" ref="Q60" si="79">P60/P61</f>
        <v>#DIV/0!</v>
      </c>
      <c r="R60" s="140">
        <v>1</v>
      </c>
      <c r="S60" s="181" t="s">
        <v>86</v>
      </c>
      <c r="T60" s="135" t="e">
        <f>IF(Q60="vazio",0,IF(Q60&gt;=100%,2,0))</f>
        <v>#DIV/0!</v>
      </c>
      <c r="U60" s="76"/>
      <c r="V60" s="183" t="e">
        <f t="shared" ref="V60" si="80">U60/U61</f>
        <v>#DIV/0!</v>
      </c>
      <c r="W60" s="140">
        <v>1</v>
      </c>
      <c r="X60" s="181" t="s">
        <v>86</v>
      </c>
      <c r="Y60" s="135" t="e">
        <f>IF(V60="vazio",0,IF(V60&gt;=100%,2,0))</f>
        <v>#DIV/0!</v>
      </c>
      <c r="Z60" s="76"/>
      <c r="AA60" s="183" t="e">
        <f t="shared" ref="AA60" si="81">Z60/Z61</f>
        <v>#DIV/0!</v>
      </c>
      <c r="AB60" s="140">
        <v>1</v>
      </c>
      <c r="AC60" s="181" t="s">
        <v>86</v>
      </c>
      <c r="AD60" s="135" t="e">
        <f>IF(AA60="vazio",0,IF(AA60&gt;=100%,2,0))</f>
        <v>#DIV/0!</v>
      </c>
      <c r="AE60" s="76"/>
      <c r="AF60" s="183" t="e">
        <f t="shared" ref="AF60" si="82">AE60/AE61</f>
        <v>#DIV/0!</v>
      </c>
      <c r="AG60" s="140">
        <v>1</v>
      </c>
      <c r="AH60" s="181" t="s">
        <v>86</v>
      </c>
      <c r="AI60" s="135" t="e">
        <f>IF(AF60="vazio",0,IF(AF60&gt;=100%,2,0))</f>
        <v>#DIV/0!</v>
      </c>
    </row>
    <row r="61" spans="1:35" ht="93.75" customHeight="1" x14ac:dyDescent="0.25">
      <c r="A61" s="96"/>
      <c r="B61" s="98"/>
      <c r="C61" s="108"/>
      <c r="D61" s="88" t="s">
        <v>217</v>
      </c>
      <c r="E61" s="125"/>
      <c r="F61" s="76"/>
      <c r="G61" s="183"/>
      <c r="H61" s="141"/>
      <c r="I61" s="182"/>
      <c r="J61" s="136"/>
      <c r="K61" s="76"/>
      <c r="L61" s="183"/>
      <c r="M61" s="141"/>
      <c r="N61" s="182"/>
      <c r="O61" s="136"/>
      <c r="P61" s="76"/>
      <c r="Q61" s="183"/>
      <c r="R61" s="141"/>
      <c r="S61" s="182"/>
      <c r="T61" s="136"/>
      <c r="U61" s="76"/>
      <c r="V61" s="183"/>
      <c r="W61" s="141"/>
      <c r="X61" s="182"/>
      <c r="Y61" s="136"/>
      <c r="Z61" s="76"/>
      <c r="AA61" s="183"/>
      <c r="AB61" s="141"/>
      <c r="AC61" s="182"/>
      <c r="AD61" s="136"/>
      <c r="AE61" s="76"/>
      <c r="AF61" s="183"/>
      <c r="AG61" s="141"/>
      <c r="AH61" s="182"/>
      <c r="AI61" s="136"/>
    </row>
    <row r="62" spans="1:35" s="11" customFormat="1" ht="156" customHeight="1" x14ac:dyDescent="0.25">
      <c r="A62" s="114">
        <v>27</v>
      </c>
      <c r="B62" s="116" t="s">
        <v>218</v>
      </c>
      <c r="C62" s="121" t="s">
        <v>221</v>
      </c>
      <c r="D62" s="89" t="s">
        <v>219</v>
      </c>
      <c r="E62" s="137" t="s">
        <v>23</v>
      </c>
      <c r="F62" s="77"/>
      <c r="G62" s="183" t="e">
        <f t="shared" si="77"/>
        <v>#DIV/0!</v>
      </c>
      <c r="H62" s="130">
        <v>1</v>
      </c>
      <c r="I62" s="184" t="s">
        <v>86</v>
      </c>
      <c r="J62" s="205" t="e">
        <f>IF(G62="vazio",0,IF(G62&gt;=100%,2,0))</f>
        <v>#DIV/0!</v>
      </c>
      <c r="K62" s="77"/>
      <c r="L62" s="183" t="e">
        <f t="shared" ref="L62" si="83">K62/K63</f>
        <v>#DIV/0!</v>
      </c>
      <c r="M62" s="130">
        <v>1</v>
      </c>
      <c r="N62" s="184" t="s">
        <v>86</v>
      </c>
      <c r="O62" s="205" t="e">
        <f>IF(L62="vazio",0,IF(L62&gt;=100%,2,0))</f>
        <v>#DIV/0!</v>
      </c>
      <c r="P62" s="77"/>
      <c r="Q62" s="183" t="e">
        <f t="shared" ref="Q62" si="84">P62/P63</f>
        <v>#DIV/0!</v>
      </c>
      <c r="R62" s="130">
        <v>1</v>
      </c>
      <c r="S62" s="184" t="s">
        <v>86</v>
      </c>
      <c r="T62" s="205" t="e">
        <f>IF(Q62="vazio",0,IF(Q62&gt;=100%,2,0))</f>
        <v>#DIV/0!</v>
      </c>
      <c r="U62" s="77"/>
      <c r="V62" s="183" t="e">
        <f t="shared" ref="V62" si="85">U62/U63</f>
        <v>#DIV/0!</v>
      </c>
      <c r="W62" s="130">
        <v>1</v>
      </c>
      <c r="X62" s="184" t="s">
        <v>86</v>
      </c>
      <c r="Y62" s="205" t="e">
        <f>IF(V62="vazio",0,IF(V62&gt;=100%,2,0))</f>
        <v>#DIV/0!</v>
      </c>
      <c r="Z62" s="77"/>
      <c r="AA62" s="183" t="e">
        <f t="shared" ref="AA62" si="86">Z62/Z63</f>
        <v>#DIV/0!</v>
      </c>
      <c r="AB62" s="130">
        <v>1</v>
      </c>
      <c r="AC62" s="184" t="s">
        <v>86</v>
      </c>
      <c r="AD62" s="205" t="e">
        <f>IF(AA62="vazio",0,IF(AA62&gt;=100%,2,0))</f>
        <v>#DIV/0!</v>
      </c>
      <c r="AE62" s="77"/>
      <c r="AF62" s="183" t="e">
        <f t="shared" ref="AF62" si="87">AE62/AE63</f>
        <v>#DIV/0!</v>
      </c>
      <c r="AG62" s="130">
        <v>1</v>
      </c>
      <c r="AH62" s="184" t="s">
        <v>86</v>
      </c>
      <c r="AI62" s="205" t="e">
        <f>IF(AF62="vazio",0,IF(AF62&gt;=100%,2,0))</f>
        <v>#DIV/0!</v>
      </c>
    </row>
    <row r="63" spans="1:35" s="11" customFormat="1" ht="72.75" customHeight="1" x14ac:dyDescent="0.25">
      <c r="A63" s="115"/>
      <c r="B63" s="117"/>
      <c r="C63" s="122"/>
      <c r="D63" s="89" t="s">
        <v>220</v>
      </c>
      <c r="E63" s="137"/>
      <c r="F63" s="77"/>
      <c r="G63" s="183"/>
      <c r="H63" s="131"/>
      <c r="I63" s="185"/>
      <c r="J63" s="206"/>
      <c r="K63" s="77"/>
      <c r="L63" s="183"/>
      <c r="M63" s="131"/>
      <c r="N63" s="185"/>
      <c r="O63" s="206"/>
      <c r="P63" s="77"/>
      <c r="Q63" s="183"/>
      <c r="R63" s="131"/>
      <c r="S63" s="185"/>
      <c r="T63" s="206"/>
      <c r="U63" s="77"/>
      <c r="V63" s="183"/>
      <c r="W63" s="131"/>
      <c r="X63" s="185"/>
      <c r="Y63" s="206"/>
      <c r="Z63" s="77"/>
      <c r="AA63" s="183"/>
      <c r="AB63" s="131"/>
      <c r="AC63" s="185"/>
      <c r="AD63" s="206"/>
      <c r="AE63" s="77"/>
      <c r="AF63" s="183"/>
      <c r="AG63" s="131"/>
      <c r="AH63" s="185"/>
      <c r="AI63" s="206"/>
    </row>
    <row r="64" spans="1:35" ht="12" x14ac:dyDescent="0.25">
      <c r="A64" s="31"/>
      <c r="B64" s="31"/>
      <c r="C64" s="31"/>
      <c r="D64" s="31"/>
      <c r="E64" s="31"/>
      <c r="F64" s="209" t="s">
        <v>9</v>
      </c>
      <c r="G64" s="209"/>
      <c r="H64" s="209"/>
      <c r="I64" s="38"/>
      <c r="J64" s="33" t="e">
        <f>SUM(J10:J63)</f>
        <v>#DIV/0!</v>
      </c>
      <c r="K64" s="209" t="s">
        <v>9</v>
      </c>
      <c r="L64" s="209"/>
      <c r="M64" s="209"/>
      <c r="N64" s="38"/>
      <c r="O64" s="33" t="e">
        <f>SUM(O10:O59)</f>
        <v>#DIV/0!</v>
      </c>
      <c r="P64" s="209" t="s">
        <v>9</v>
      </c>
      <c r="Q64" s="209"/>
      <c r="R64" s="209"/>
      <c r="S64" s="38"/>
      <c r="T64" s="33" t="e">
        <f>SUM(T10:T63)</f>
        <v>#DIV/0!</v>
      </c>
      <c r="U64" s="209" t="s">
        <v>9</v>
      </c>
      <c r="V64" s="209"/>
      <c r="W64" s="209"/>
      <c r="X64" s="38"/>
      <c r="Y64" s="33" t="e">
        <f>SUM(Y10:Y63)</f>
        <v>#DIV/0!</v>
      </c>
      <c r="Z64" s="209" t="s">
        <v>9</v>
      </c>
      <c r="AA64" s="209"/>
      <c r="AB64" s="209"/>
      <c r="AC64" s="38"/>
      <c r="AD64" s="33" t="e">
        <f>SUM(AD10:AD63)</f>
        <v>#DIV/0!</v>
      </c>
      <c r="AE64" s="209" t="s">
        <v>9</v>
      </c>
      <c r="AF64" s="209"/>
      <c r="AG64" s="209"/>
      <c r="AH64" s="38"/>
      <c r="AI64" s="33" t="e">
        <f>SUM(AI10:AI63)</f>
        <v>#DIV/0!</v>
      </c>
    </row>
    <row r="65" spans="1:35" ht="12" x14ac:dyDescent="0.25">
      <c r="A65" s="31"/>
      <c r="B65" s="31"/>
      <c r="C65" s="31"/>
      <c r="D65" s="31"/>
      <c r="E65" s="31"/>
      <c r="F65" s="210" t="s">
        <v>10</v>
      </c>
      <c r="G65" s="211" t="s">
        <v>10</v>
      </c>
      <c r="H65" s="211"/>
      <c r="I65" s="39"/>
      <c r="J65" s="26" t="e">
        <f>IF(J64=0,"vazio",IF(J64&lt;=69,"C",IF(J64&lt;90,"B","A")))</f>
        <v>#DIV/0!</v>
      </c>
      <c r="K65" s="212" t="s">
        <v>10</v>
      </c>
      <c r="L65" s="212"/>
      <c r="M65" s="212"/>
      <c r="N65" s="32"/>
      <c r="O65" s="26" t="e">
        <f>IF(O64=0,"vazio",IF(O64&lt;=69,"C",IF(O64&lt;90,"B","A")))</f>
        <v>#DIV/0!</v>
      </c>
      <c r="P65" s="212" t="s">
        <v>10</v>
      </c>
      <c r="Q65" s="212"/>
      <c r="R65" s="212"/>
      <c r="S65" s="212"/>
      <c r="T65" s="26" t="e">
        <f>IF(T64=0,"vazio",IF(T64&lt;=69,"C",IF(T64&lt;90,"B","A")))</f>
        <v>#DIV/0!</v>
      </c>
      <c r="U65" s="212" t="s">
        <v>10</v>
      </c>
      <c r="V65" s="212"/>
      <c r="W65" s="212"/>
      <c r="X65" s="32"/>
      <c r="Y65" s="26" t="e">
        <f>IF(Y64=0,"vazio",IF(Y64&lt;=69,"C",IF(Y64&lt;90,"B","A")))</f>
        <v>#DIV/0!</v>
      </c>
      <c r="Z65" s="212" t="s">
        <v>10</v>
      </c>
      <c r="AA65" s="212"/>
      <c r="AB65" s="212"/>
      <c r="AC65" s="32"/>
      <c r="AD65" s="26" t="e">
        <f>IF(AD64=0,"vazio",IF(AD64&lt;=69,"C",IF(AD64&lt;90,"B","A")))</f>
        <v>#DIV/0!</v>
      </c>
      <c r="AE65" s="212" t="s">
        <v>10</v>
      </c>
      <c r="AF65" s="212"/>
      <c r="AG65" s="212"/>
      <c r="AH65" s="32"/>
      <c r="AI65" s="26" t="e">
        <f>IF(AI64=0,"vazio",IF(AI64&lt;=69,"C",IF(AI64&lt;90,"B","A")))</f>
        <v>#DIV/0!</v>
      </c>
    </row>
  </sheetData>
  <mergeCells count="782">
    <mergeCell ref="F65:H65"/>
    <mergeCell ref="K65:M65"/>
    <mergeCell ref="P65:S65"/>
    <mergeCell ref="U65:W65"/>
    <mergeCell ref="Z65:AB65"/>
    <mergeCell ref="G58:G59"/>
    <mergeCell ref="H58:H59"/>
    <mergeCell ref="W56:W57"/>
    <mergeCell ref="I56:I57"/>
    <mergeCell ref="L56:L57"/>
    <mergeCell ref="M56:M57"/>
    <mergeCell ref="N56:N57"/>
    <mergeCell ref="K64:M64"/>
    <mergeCell ref="P64:R64"/>
    <mergeCell ref="U64:W64"/>
    <mergeCell ref="Z64:AB64"/>
    <mergeCell ref="F64:H64"/>
    <mergeCell ref="Y60:Y61"/>
    <mergeCell ref="AA60:AA61"/>
    <mergeCell ref="AB60:AB61"/>
    <mergeCell ref="X62:X63"/>
    <mergeCell ref="Y62:Y63"/>
    <mergeCell ref="AA62:AA63"/>
    <mergeCell ref="AB62:AB63"/>
    <mergeCell ref="A5:AI5"/>
    <mergeCell ref="A6:AI6"/>
    <mergeCell ref="AG58:AG59"/>
    <mergeCell ref="AG48:AG49"/>
    <mergeCell ref="S48:S49"/>
    <mergeCell ref="V48:V49"/>
    <mergeCell ref="W48:W49"/>
    <mergeCell ref="X48:X49"/>
    <mergeCell ref="L48:L49"/>
    <mergeCell ref="M48:M49"/>
    <mergeCell ref="N48:N49"/>
    <mergeCell ref="Q48:Q49"/>
    <mergeCell ref="R48:R49"/>
    <mergeCell ref="AB50:AB51"/>
    <mergeCell ref="AC50:AC51"/>
    <mergeCell ref="AF50:AF51"/>
    <mergeCell ref="AG50:AG51"/>
    <mergeCell ref="X56:X57"/>
    <mergeCell ref="AA56:AA57"/>
    <mergeCell ref="AB56:AB57"/>
    <mergeCell ref="AC56:AC57"/>
    <mergeCell ref="AF48:AF49"/>
    <mergeCell ref="Q56:Q57"/>
    <mergeCell ref="R56:R57"/>
    <mergeCell ref="V56:V57"/>
    <mergeCell ref="A56:A57"/>
    <mergeCell ref="B56:B57"/>
    <mergeCell ref="G56:G57"/>
    <mergeCell ref="H56:H57"/>
    <mergeCell ref="AH58:AH59"/>
    <mergeCell ref="AA58:AA59"/>
    <mergeCell ref="AB58:AB59"/>
    <mergeCell ref="AC58:AC59"/>
    <mergeCell ref="AF58:AF59"/>
    <mergeCell ref="R58:R59"/>
    <mergeCell ref="S58:S59"/>
    <mergeCell ref="V58:V59"/>
    <mergeCell ref="W58:W59"/>
    <mergeCell ref="X58:X59"/>
    <mergeCell ref="L58:L59"/>
    <mergeCell ref="M58:M59"/>
    <mergeCell ref="N58:N59"/>
    <mergeCell ref="Q58:Q59"/>
    <mergeCell ref="A58:A59"/>
    <mergeCell ref="B58:B59"/>
    <mergeCell ref="AF56:AF57"/>
    <mergeCell ref="AG56:AG57"/>
    <mergeCell ref="I58:I59"/>
    <mergeCell ref="AG40:AG41"/>
    <mergeCell ref="S40:S41"/>
    <mergeCell ref="V40:V41"/>
    <mergeCell ref="W40:W41"/>
    <mergeCell ref="X40:X41"/>
    <mergeCell ref="L40:L41"/>
    <mergeCell ref="M40:M41"/>
    <mergeCell ref="N40:N41"/>
    <mergeCell ref="Q40:Q41"/>
    <mergeCell ref="R40:R41"/>
    <mergeCell ref="Y40:Y41"/>
    <mergeCell ref="AA40:AA41"/>
    <mergeCell ref="AB40:AB41"/>
    <mergeCell ref="AC40:AC41"/>
    <mergeCell ref="AF40:AF41"/>
    <mergeCell ref="B50:B51"/>
    <mergeCell ref="N50:N51"/>
    <mergeCell ref="B48:B49"/>
    <mergeCell ref="G48:G49"/>
    <mergeCell ref="AB44:AB45"/>
    <mergeCell ref="AC44:AC45"/>
    <mergeCell ref="AD46:AD47"/>
    <mergeCell ref="AF44:AF45"/>
    <mergeCell ref="AG44:AG45"/>
    <mergeCell ref="V44:V45"/>
    <mergeCell ref="W44:W45"/>
    <mergeCell ref="X44:X45"/>
    <mergeCell ref="AA44:AA45"/>
    <mergeCell ref="Y46:Y47"/>
    <mergeCell ref="Y44:Y45"/>
    <mergeCell ref="W46:W47"/>
    <mergeCell ref="X46:X47"/>
    <mergeCell ref="C44:C45"/>
    <mergeCell ref="E44:E45"/>
    <mergeCell ref="J44:J45"/>
    <mergeCell ref="O44:O45"/>
    <mergeCell ref="T44:T45"/>
    <mergeCell ref="T46:T47"/>
    <mergeCell ref="M46:M47"/>
    <mergeCell ref="A24:A25"/>
    <mergeCell ref="B24:B25"/>
    <mergeCell ref="E24:E25"/>
    <mergeCell ref="C24:C25"/>
    <mergeCell ref="S56:S57"/>
    <mergeCell ref="Q46:Q47"/>
    <mergeCell ref="A46:A47"/>
    <mergeCell ref="B46:B47"/>
    <mergeCell ref="G46:G47"/>
    <mergeCell ref="H46:H47"/>
    <mergeCell ref="I46:I47"/>
    <mergeCell ref="A44:A45"/>
    <mergeCell ref="B44:B45"/>
    <mergeCell ref="G44:G45"/>
    <mergeCell ref="H44:H45"/>
    <mergeCell ref="I44:I45"/>
    <mergeCell ref="L44:L45"/>
    <mergeCell ref="C46:C47"/>
    <mergeCell ref="E46:E47"/>
    <mergeCell ref="J46:J47"/>
    <mergeCell ref="O46:O47"/>
    <mergeCell ref="R44:R45"/>
    <mergeCell ref="L46:L47"/>
    <mergeCell ref="A50:A51"/>
    <mergeCell ref="AB24:AB25"/>
    <mergeCell ref="AC24:AC25"/>
    <mergeCell ref="V24:V25"/>
    <mergeCell ref="W24:W25"/>
    <mergeCell ref="X24:X25"/>
    <mergeCell ref="AA24:AA25"/>
    <mergeCell ref="M24:M25"/>
    <mergeCell ref="N24:N25"/>
    <mergeCell ref="Q24:Q25"/>
    <mergeCell ref="R24:R25"/>
    <mergeCell ref="S24:S25"/>
    <mergeCell ref="C38:C39"/>
    <mergeCell ref="E38:E39"/>
    <mergeCell ref="B38:B39"/>
    <mergeCell ref="J38:J39"/>
    <mergeCell ref="O38:O39"/>
    <mergeCell ref="A26:A27"/>
    <mergeCell ref="B26:B27"/>
    <mergeCell ref="G26:G27"/>
    <mergeCell ref="H26:H27"/>
    <mergeCell ref="M30:M31"/>
    <mergeCell ref="A18:A19"/>
    <mergeCell ref="B18:B19"/>
    <mergeCell ref="G18:G19"/>
    <mergeCell ref="H18:H19"/>
    <mergeCell ref="AF18:AF19"/>
    <mergeCell ref="J22:J23"/>
    <mergeCell ref="O22:O23"/>
    <mergeCell ref="J18:J19"/>
    <mergeCell ref="O18:O19"/>
    <mergeCell ref="T18:T19"/>
    <mergeCell ref="Y18:Y19"/>
    <mergeCell ref="AA22:AA23"/>
    <mergeCell ref="AB22:AB23"/>
    <mergeCell ref="AC22:AC23"/>
    <mergeCell ref="S22:S23"/>
    <mergeCell ref="V22:V23"/>
    <mergeCell ref="W22:W23"/>
    <mergeCell ref="X22:X23"/>
    <mergeCell ref="L22:L23"/>
    <mergeCell ref="N20:N21"/>
    <mergeCell ref="Q20:Q21"/>
    <mergeCell ref="A20:A21"/>
    <mergeCell ref="B20:B21"/>
    <mergeCell ref="E22:E23"/>
    <mergeCell ref="A40:A41"/>
    <mergeCell ref="B40:B41"/>
    <mergeCell ref="G40:G41"/>
    <mergeCell ref="H40:H41"/>
    <mergeCell ref="I40:I41"/>
    <mergeCell ref="AA38:AA39"/>
    <mergeCell ref="AB38:AB39"/>
    <mergeCell ref="AC38:AC39"/>
    <mergeCell ref="AF38:AF39"/>
    <mergeCell ref="R38:R39"/>
    <mergeCell ref="S38:S39"/>
    <mergeCell ref="V38:V39"/>
    <mergeCell ref="W38:W39"/>
    <mergeCell ref="X38:X39"/>
    <mergeCell ref="L38:L39"/>
    <mergeCell ref="C40:C41"/>
    <mergeCell ref="E40:E41"/>
    <mergeCell ref="J40:J41"/>
    <mergeCell ref="O40:O41"/>
    <mergeCell ref="T40:T41"/>
    <mergeCell ref="M38:M39"/>
    <mergeCell ref="N38:N39"/>
    <mergeCell ref="Q38:Q39"/>
    <mergeCell ref="A38:A39"/>
    <mergeCell ref="AC12:AC13"/>
    <mergeCell ref="A12:A13"/>
    <mergeCell ref="B12:B13"/>
    <mergeCell ref="G12:G13"/>
    <mergeCell ref="E18:E19"/>
    <mergeCell ref="AD22:AD23"/>
    <mergeCell ref="AG18:AG19"/>
    <mergeCell ref="AH18:AH19"/>
    <mergeCell ref="A22:A23"/>
    <mergeCell ref="B22:B23"/>
    <mergeCell ref="G22:G23"/>
    <mergeCell ref="H22:H23"/>
    <mergeCell ref="I22:I23"/>
    <mergeCell ref="AA20:AA21"/>
    <mergeCell ref="AB20:AB21"/>
    <mergeCell ref="AC20:AC21"/>
    <mergeCell ref="AF20:AF21"/>
    <mergeCell ref="R20:R21"/>
    <mergeCell ref="S20:S21"/>
    <mergeCell ref="V20:V21"/>
    <mergeCell ref="W20:W21"/>
    <mergeCell ref="X20:X21"/>
    <mergeCell ref="L20:L21"/>
    <mergeCell ref="M20:M21"/>
    <mergeCell ref="A2:AH2"/>
    <mergeCell ref="A3:AH3"/>
    <mergeCell ref="A8:B9"/>
    <mergeCell ref="AH10:AH11"/>
    <mergeCell ref="C8:C9"/>
    <mergeCell ref="D8:E9"/>
    <mergeCell ref="F8:J8"/>
    <mergeCell ref="K8:O8"/>
    <mergeCell ref="P8:T8"/>
    <mergeCell ref="U8:Y8"/>
    <mergeCell ref="Z8:AD8"/>
    <mergeCell ref="AE8:AI8"/>
    <mergeCell ref="C10:C11"/>
    <mergeCell ref="E10:E11"/>
    <mergeCell ref="J10:J11"/>
    <mergeCell ref="AA10:AA11"/>
    <mergeCell ref="AB10:AB11"/>
    <mergeCell ref="L10:L11"/>
    <mergeCell ref="S10:S11"/>
    <mergeCell ref="V10:V11"/>
    <mergeCell ref="W10:W11"/>
    <mergeCell ref="X10:X11"/>
    <mergeCell ref="A10:A11"/>
    <mergeCell ref="B10:B11"/>
    <mergeCell ref="AD16:AD17"/>
    <mergeCell ref="C14:C15"/>
    <mergeCell ref="E14:E15"/>
    <mergeCell ref="J14:J15"/>
    <mergeCell ref="O14:O15"/>
    <mergeCell ref="T14:T15"/>
    <mergeCell ref="Y14:Y15"/>
    <mergeCell ref="AD14:AD15"/>
    <mergeCell ref="X14:X15"/>
    <mergeCell ref="N14:N15"/>
    <mergeCell ref="C16:C17"/>
    <mergeCell ref="E16:E17"/>
    <mergeCell ref="J16:J17"/>
    <mergeCell ref="O16:O17"/>
    <mergeCell ref="T16:T17"/>
    <mergeCell ref="Y16:Y17"/>
    <mergeCell ref="G14:G15"/>
    <mergeCell ref="H14:H15"/>
    <mergeCell ref="B16:B17"/>
    <mergeCell ref="A16:A17"/>
    <mergeCell ref="V12:V13"/>
    <mergeCell ref="W12:W13"/>
    <mergeCell ref="X12:X13"/>
    <mergeCell ref="M12:M13"/>
    <mergeCell ref="N12:N13"/>
    <mergeCell ref="Q12:Q13"/>
    <mergeCell ref="R12:R13"/>
    <mergeCell ref="S12:S13"/>
    <mergeCell ref="H16:H17"/>
    <mergeCell ref="I16:I17"/>
    <mergeCell ref="L16:L17"/>
    <mergeCell ref="A14:A15"/>
    <mergeCell ref="B14:B15"/>
    <mergeCell ref="AI10:AI11"/>
    <mergeCell ref="C12:C13"/>
    <mergeCell ref="E12:E13"/>
    <mergeCell ref="J12:J13"/>
    <mergeCell ref="O12:O13"/>
    <mergeCell ref="T12:T13"/>
    <mergeCell ref="Y12:Y13"/>
    <mergeCell ref="AD12:AD13"/>
    <mergeCell ref="AI12:AI13"/>
    <mergeCell ref="M10:M11"/>
    <mergeCell ref="N10:N11"/>
    <mergeCell ref="Q10:Q11"/>
    <mergeCell ref="R10:R11"/>
    <mergeCell ref="O10:O11"/>
    <mergeCell ref="T10:T11"/>
    <mergeCell ref="Y10:Y11"/>
    <mergeCell ref="AD10:AD11"/>
    <mergeCell ref="AC10:AC11"/>
    <mergeCell ref="AF10:AF11"/>
    <mergeCell ref="AG10:AG11"/>
    <mergeCell ref="G10:G11"/>
    <mergeCell ref="H10:H11"/>
    <mergeCell ref="I10:I11"/>
    <mergeCell ref="AB12:AB13"/>
    <mergeCell ref="AG38:AG39"/>
    <mergeCell ref="AI14:AI15"/>
    <mergeCell ref="H12:H13"/>
    <mergeCell ref="I12:I13"/>
    <mergeCell ref="L12:L13"/>
    <mergeCell ref="W14:W15"/>
    <mergeCell ref="I14:I15"/>
    <mergeCell ref="L14:L15"/>
    <mergeCell ref="M14:M15"/>
    <mergeCell ref="AH12:AH13"/>
    <mergeCell ref="AH14:AH15"/>
    <mergeCell ref="AA14:AA15"/>
    <mergeCell ref="AB14:AB15"/>
    <mergeCell ref="AC14:AC15"/>
    <mergeCell ref="Q14:Q15"/>
    <mergeCell ref="R14:R15"/>
    <mergeCell ref="S14:S15"/>
    <mergeCell ref="V14:V15"/>
    <mergeCell ref="AF14:AF15"/>
    <mergeCell ref="AG14:AG15"/>
    <mergeCell ref="AF12:AF13"/>
    <mergeCell ref="AG12:AG13"/>
    <mergeCell ref="AA12:AA13"/>
    <mergeCell ref="AI16:AI17"/>
    <mergeCell ref="AC18:AC19"/>
    <mergeCell ref="AI26:AI27"/>
    <mergeCell ref="G24:G25"/>
    <mergeCell ref="X26:X27"/>
    <mergeCell ref="T38:T39"/>
    <mergeCell ref="Y38:Y39"/>
    <mergeCell ref="AD38:AD39"/>
    <mergeCell ref="AI38:AI39"/>
    <mergeCell ref="H24:H25"/>
    <mergeCell ref="G38:G39"/>
    <mergeCell ref="H38:H39"/>
    <mergeCell ref="I38:I39"/>
    <mergeCell ref="W26:W27"/>
    <mergeCell ref="I26:I27"/>
    <mergeCell ref="L26:L27"/>
    <mergeCell ref="M26:M27"/>
    <mergeCell ref="N26:N27"/>
    <mergeCell ref="AA26:AA27"/>
    <mergeCell ref="AB26:AB27"/>
    <mergeCell ref="AC26:AC27"/>
    <mergeCell ref="Q26:Q27"/>
    <mergeCell ref="R26:R27"/>
    <mergeCell ref="S26:S27"/>
    <mergeCell ref="V26:V27"/>
    <mergeCell ref="V28:V29"/>
    <mergeCell ref="AI18:AI19"/>
    <mergeCell ref="C20:C21"/>
    <mergeCell ref="E20:E21"/>
    <mergeCell ref="J20:J21"/>
    <mergeCell ref="O20:O21"/>
    <mergeCell ref="T20:T21"/>
    <mergeCell ref="Y20:Y21"/>
    <mergeCell ref="AD20:AD21"/>
    <mergeCell ref="AI20:AI21"/>
    <mergeCell ref="Q18:Q19"/>
    <mergeCell ref="R18:R19"/>
    <mergeCell ref="S18:S19"/>
    <mergeCell ref="V18:V19"/>
    <mergeCell ref="W18:W19"/>
    <mergeCell ref="I18:I19"/>
    <mergeCell ref="L18:L19"/>
    <mergeCell ref="M18:M19"/>
    <mergeCell ref="N18:N19"/>
    <mergeCell ref="C18:C19"/>
    <mergeCell ref="X18:X19"/>
    <mergeCell ref="AA18:AA19"/>
    <mergeCell ref="AD18:AD19"/>
    <mergeCell ref="AB18:AB19"/>
    <mergeCell ref="AH22:AH23"/>
    <mergeCell ref="AG22:AG23"/>
    <mergeCell ref="I24:I25"/>
    <mergeCell ref="L24:L25"/>
    <mergeCell ref="J24:J25"/>
    <mergeCell ref="AF24:AF25"/>
    <mergeCell ref="AG24:AG25"/>
    <mergeCell ref="AH24:AH25"/>
    <mergeCell ref="AH38:AH39"/>
    <mergeCell ref="M28:M29"/>
    <mergeCell ref="N28:N29"/>
    <mergeCell ref="N22:N23"/>
    <mergeCell ref="Q22:Q23"/>
    <mergeCell ref="R22:R23"/>
    <mergeCell ref="T22:T23"/>
    <mergeCell ref="Y22:Y23"/>
    <mergeCell ref="AF22:AF23"/>
    <mergeCell ref="M22:M23"/>
    <mergeCell ref="O24:O25"/>
    <mergeCell ref="T24:T25"/>
    <mergeCell ref="Y24:Y25"/>
    <mergeCell ref="AD24:AD25"/>
    <mergeCell ref="AF26:AF27"/>
    <mergeCell ref="AG26:AG27"/>
    <mergeCell ref="AE65:AG65"/>
    <mergeCell ref="A7:AI7"/>
    <mergeCell ref="C56:C57"/>
    <mergeCell ref="E56:E57"/>
    <mergeCell ref="J56:J57"/>
    <mergeCell ref="O56:O57"/>
    <mergeCell ref="T56:T57"/>
    <mergeCell ref="Y56:Y57"/>
    <mergeCell ref="AD56:AD57"/>
    <mergeCell ref="AI56:AI57"/>
    <mergeCell ref="C58:C59"/>
    <mergeCell ref="E58:E59"/>
    <mergeCell ref="J58:J59"/>
    <mergeCell ref="O58:O59"/>
    <mergeCell ref="T58:T59"/>
    <mergeCell ref="Y58:Y59"/>
    <mergeCell ref="AD58:AD59"/>
    <mergeCell ref="AI58:AI59"/>
    <mergeCell ref="AI22:AI23"/>
    <mergeCell ref="G20:G21"/>
    <mergeCell ref="H20:H21"/>
    <mergeCell ref="I20:I21"/>
    <mergeCell ref="AG20:AG21"/>
    <mergeCell ref="AH20:AH21"/>
    <mergeCell ref="AH40:AH41"/>
    <mergeCell ref="AE64:AG64"/>
    <mergeCell ref="AI46:AI47"/>
    <mergeCell ref="AI48:AI49"/>
    <mergeCell ref="AH46:AH47"/>
    <mergeCell ref="AH48:AH49"/>
    <mergeCell ref="AD48:AD49"/>
    <mergeCell ref="AA46:AA47"/>
    <mergeCell ref="AB46:AB47"/>
    <mergeCell ref="AC46:AC47"/>
    <mergeCell ref="AF46:AF47"/>
    <mergeCell ref="AD40:AD41"/>
    <mergeCell ref="AI40:AI41"/>
    <mergeCell ref="AD44:AD45"/>
    <mergeCell ref="AI44:AI45"/>
    <mergeCell ref="AB48:AB49"/>
    <mergeCell ref="AC54:AC55"/>
    <mergeCell ref="AH56:AH57"/>
    <mergeCell ref="AC52:AC53"/>
    <mergeCell ref="AD52:AD53"/>
    <mergeCell ref="AF52:AF53"/>
    <mergeCell ref="AG52:AG53"/>
    <mergeCell ref="AH52:AH53"/>
    <mergeCell ref="AC42:AC43"/>
    <mergeCell ref="G42:G43"/>
    <mergeCell ref="H42:H43"/>
    <mergeCell ref="I42:I43"/>
    <mergeCell ref="J42:J43"/>
    <mergeCell ref="L42:L43"/>
    <mergeCell ref="M42:M43"/>
    <mergeCell ref="N42:N43"/>
    <mergeCell ref="Q42:Q43"/>
    <mergeCell ref="M44:M45"/>
    <mergeCell ref="N44:N45"/>
    <mergeCell ref="Q44:Q45"/>
    <mergeCell ref="N46:N47"/>
    <mergeCell ref="AH26:AH27"/>
    <mergeCell ref="AH44:AH45"/>
    <mergeCell ref="S44:S45"/>
    <mergeCell ref="AI24:AI25"/>
    <mergeCell ref="E26:E27"/>
    <mergeCell ref="J26:J27"/>
    <mergeCell ref="O26:O27"/>
    <mergeCell ref="T26:T27"/>
    <mergeCell ref="Y26:Y27"/>
    <mergeCell ref="AD26:AD27"/>
    <mergeCell ref="AA28:AA29"/>
    <mergeCell ref="AB28:AB29"/>
    <mergeCell ref="AC28:AC29"/>
    <mergeCell ref="AD28:AD29"/>
    <mergeCell ref="AF28:AF29"/>
    <mergeCell ref="AG28:AG29"/>
    <mergeCell ref="AH28:AH29"/>
    <mergeCell ref="AI28:AI29"/>
    <mergeCell ref="N30:N31"/>
    <mergeCell ref="O30:O31"/>
    <mergeCell ref="Q30:Q31"/>
    <mergeCell ref="S32:S33"/>
    <mergeCell ref="T32:T33"/>
    <mergeCell ref="S30:S31"/>
    <mergeCell ref="T30:T31"/>
    <mergeCell ref="A28:A29"/>
    <mergeCell ref="B28:B29"/>
    <mergeCell ref="C28:C29"/>
    <mergeCell ref="E28:E29"/>
    <mergeCell ref="G28:G29"/>
    <mergeCell ref="H28:H29"/>
    <mergeCell ref="I28:I29"/>
    <mergeCell ref="J28:J29"/>
    <mergeCell ref="L28:L29"/>
    <mergeCell ref="R30:R31"/>
    <mergeCell ref="O28:O29"/>
    <mergeCell ref="Q28:Q29"/>
    <mergeCell ref="R28:R29"/>
    <mergeCell ref="S28:S29"/>
    <mergeCell ref="T28:T29"/>
    <mergeCell ref="V30:V31"/>
    <mergeCell ref="A32:A33"/>
    <mergeCell ref="B32:B33"/>
    <mergeCell ref="C32:C33"/>
    <mergeCell ref="E32:E33"/>
    <mergeCell ref="G32:G33"/>
    <mergeCell ref="H32:H33"/>
    <mergeCell ref="I32:I33"/>
    <mergeCell ref="J32:J33"/>
    <mergeCell ref="L32:L33"/>
    <mergeCell ref="V32:V33"/>
    <mergeCell ref="A30:A31"/>
    <mergeCell ref="B30:B31"/>
    <mergeCell ref="E30:E31"/>
    <mergeCell ref="G30:G31"/>
    <mergeCell ref="H30:H31"/>
    <mergeCell ref="I30:I31"/>
    <mergeCell ref="J30:J31"/>
    <mergeCell ref="L30:L31"/>
    <mergeCell ref="M32:M33"/>
    <mergeCell ref="N32:N33"/>
    <mergeCell ref="O32:O33"/>
    <mergeCell ref="Q32:Q33"/>
    <mergeCell ref="R32:R33"/>
    <mergeCell ref="AB32:AB33"/>
    <mergeCell ref="W30:W31"/>
    <mergeCell ref="X30:X31"/>
    <mergeCell ref="Y30:Y31"/>
    <mergeCell ref="AA30:AA31"/>
    <mergeCell ref="AB30:AB31"/>
    <mergeCell ref="AC30:AC31"/>
    <mergeCell ref="W28:W29"/>
    <mergeCell ref="X28:X29"/>
    <mergeCell ref="W32:W33"/>
    <mergeCell ref="X32:X33"/>
    <mergeCell ref="Y28:Y29"/>
    <mergeCell ref="AD30:AD31"/>
    <mergeCell ref="AF30:AF31"/>
    <mergeCell ref="AG30:AG31"/>
    <mergeCell ref="AH34:AH35"/>
    <mergeCell ref="AI34:AI35"/>
    <mergeCell ref="W34:W35"/>
    <mergeCell ref="X34:X35"/>
    <mergeCell ref="Y34:Y35"/>
    <mergeCell ref="AA34:AA35"/>
    <mergeCell ref="AB34:AB35"/>
    <mergeCell ref="AC34:AC35"/>
    <mergeCell ref="AD34:AD35"/>
    <mergeCell ref="AF34:AF35"/>
    <mergeCell ref="AG34:AG35"/>
    <mergeCell ref="AC32:AC33"/>
    <mergeCell ref="AD32:AD33"/>
    <mergeCell ref="AF32:AF33"/>
    <mergeCell ref="AG32:AG33"/>
    <mergeCell ref="AH32:AH33"/>
    <mergeCell ref="AI32:AI33"/>
    <mergeCell ref="AH30:AH31"/>
    <mergeCell ref="AI30:AI31"/>
    <mergeCell ref="Y32:Y33"/>
    <mergeCell ref="AA32:AA33"/>
    <mergeCell ref="T34:T35"/>
    <mergeCell ref="V34:V35"/>
    <mergeCell ref="AA36:AA37"/>
    <mergeCell ref="AB36:AB37"/>
    <mergeCell ref="X36:X37"/>
    <mergeCell ref="Y36:Y37"/>
    <mergeCell ref="A34:A35"/>
    <mergeCell ref="B34:B35"/>
    <mergeCell ref="E34:E35"/>
    <mergeCell ref="G34:G35"/>
    <mergeCell ref="H34:H35"/>
    <mergeCell ref="I34:I35"/>
    <mergeCell ref="J34:J35"/>
    <mergeCell ref="L34:L35"/>
    <mergeCell ref="M34:M35"/>
    <mergeCell ref="AC36:AC37"/>
    <mergeCell ref="AD36:AD37"/>
    <mergeCell ref="AF36:AF37"/>
    <mergeCell ref="AG36:AG37"/>
    <mergeCell ref="AH36:AH37"/>
    <mergeCell ref="AI36:AI37"/>
    <mergeCell ref="A36:A37"/>
    <mergeCell ref="B36:B37"/>
    <mergeCell ref="C36:C37"/>
    <mergeCell ref="E36:E37"/>
    <mergeCell ref="G36:G37"/>
    <mergeCell ref="H36:H37"/>
    <mergeCell ref="I36:I37"/>
    <mergeCell ref="J36:J37"/>
    <mergeCell ref="L36:L37"/>
    <mergeCell ref="M36:M37"/>
    <mergeCell ref="N36:N37"/>
    <mergeCell ref="O36:O37"/>
    <mergeCell ref="Q36:Q37"/>
    <mergeCell ref="R36:R37"/>
    <mergeCell ref="S36:S37"/>
    <mergeCell ref="T36:T37"/>
    <mergeCell ref="V36:V37"/>
    <mergeCell ref="W36:W37"/>
    <mergeCell ref="A42:A43"/>
    <mergeCell ref="B42:B43"/>
    <mergeCell ref="C42:C43"/>
    <mergeCell ref="E42:E43"/>
    <mergeCell ref="N16:N17"/>
    <mergeCell ref="M16:M17"/>
    <mergeCell ref="G16:G17"/>
    <mergeCell ref="X16:X17"/>
    <mergeCell ref="W16:W17"/>
    <mergeCell ref="V16:V17"/>
    <mergeCell ref="S16:S17"/>
    <mergeCell ref="R16:R17"/>
    <mergeCell ref="Q16:Q17"/>
    <mergeCell ref="R42:R43"/>
    <mergeCell ref="S42:S43"/>
    <mergeCell ref="T42:T43"/>
    <mergeCell ref="V42:V43"/>
    <mergeCell ref="W42:W43"/>
    <mergeCell ref="X42:X43"/>
    <mergeCell ref="N34:N35"/>
    <mergeCell ref="O34:O35"/>
    <mergeCell ref="Q34:Q35"/>
    <mergeCell ref="R34:R35"/>
    <mergeCell ref="S34:S35"/>
    <mergeCell ref="AH16:AH17"/>
    <mergeCell ref="AG16:AG17"/>
    <mergeCell ref="AF16:AF17"/>
    <mergeCell ref="AA16:AA17"/>
    <mergeCell ref="AC16:AC17"/>
    <mergeCell ref="AB16:AB17"/>
    <mergeCell ref="A52:A53"/>
    <mergeCell ref="B52:B53"/>
    <mergeCell ref="C52:C53"/>
    <mergeCell ref="E52:E53"/>
    <mergeCell ref="G52:G53"/>
    <mergeCell ref="H52:H53"/>
    <mergeCell ref="I52:I53"/>
    <mergeCell ref="J52:J53"/>
    <mergeCell ref="L52:L53"/>
    <mergeCell ref="M52:M53"/>
    <mergeCell ref="N52:N53"/>
    <mergeCell ref="O52:O53"/>
    <mergeCell ref="Q52:Q53"/>
    <mergeCell ref="R52:R53"/>
    <mergeCell ref="S52:S53"/>
    <mergeCell ref="T52:T53"/>
    <mergeCell ref="V52:V53"/>
    <mergeCell ref="A48:A49"/>
    <mergeCell ref="H48:H49"/>
    <mergeCell ref="I48:I49"/>
    <mergeCell ref="C50:C51"/>
    <mergeCell ref="E50:E51"/>
    <mergeCell ref="J50:J51"/>
    <mergeCell ref="M50:M51"/>
    <mergeCell ref="G50:G51"/>
    <mergeCell ref="H50:H51"/>
    <mergeCell ref="I50:I51"/>
    <mergeCell ref="L50:L51"/>
    <mergeCell ref="C48:C49"/>
    <mergeCell ref="E48:E49"/>
    <mergeCell ref="J48:J49"/>
    <mergeCell ref="Y54:Y55"/>
    <mergeCell ref="AA54:AA55"/>
    <mergeCell ref="AB54:AB55"/>
    <mergeCell ref="AB52:AB53"/>
    <mergeCell ref="H54:H55"/>
    <mergeCell ref="I54:I55"/>
    <mergeCell ref="J54:J55"/>
    <mergeCell ref="L54:L55"/>
    <mergeCell ref="M54:M55"/>
    <mergeCell ref="N54:N55"/>
    <mergeCell ref="O54:O55"/>
    <mergeCell ref="Q54:Q55"/>
    <mergeCell ref="R54:R55"/>
    <mergeCell ref="W52:W53"/>
    <mergeCell ref="X52:X53"/>
    <mergeCell ref="Y52:Y53"/>
    <mergeCell ref="AA52:AA53"/>
    <mergeCell ref="AI42:AI43"/>
    <mergeCell ref="AG46:AG47"/>
    <mergeCell ref="AC48:AC49"/>
    <mergeCell ref="O50:O51"/>
    <mergeCell ref="AH50:AH51"/>
    <mergeCell ref="V50:V51"/>
    <mergeCell ref="W50:W51"/>
    <mergeCell ref="X50:X51"/>
    <mergeCell ref="AA50:AA51"/>
    <mergeCell ref="Q50:Q51"/>
    <mergeCell ref="R50:R51"/>
    <mergeCell ref="S50:S51"/>
    <mergeCell ref="T50:T51"/>
    <mergeCell ref="Y50:Y51"/>
    <mergeCell ref="AD50:AD51"/>
    <mergeCell ref="Y42:Y43"/>
    <mergeCell ref="AA42:AA43"/>
    <mergeCell ref="AB42:AB43"/>
    <mergeCell ref="AI50:AI51"/>
    <mergeCell ref="O42:O43"/>
    <mergeCell ref="AA48:AA49"/>
    <mergeCell ref="O48:O49"/>
    <mergeCell ref="T48:T49"/>
    <mergeCell ref="Y48:Y49"/>
    <mergeCell ref="AC62:AC63"/>
    <mergeCell ref="AD62:AD63"/>
    <mergeCell ref="AF62:AF63"/>
    <mergeCell ref="AG62:AG63"/>
    <mergeCell ref="AH62:AH63"/>
    <mergeCell ref="AI62:AI63"/>
    <mergeCell ref="AI60:AI61"/>
    <mergeCell ref="AI52:AI53"/>
    <mergeCell ref="AI54:AI55"/>
    <mergeCell ref="C22:C23"/>
    <mergeCell ref="C26:C27"/>
    <mergeCell ref="C30:C31"/>
    <mergeCell ref="C34:C35"/>
    <mergeCell ref="AC60:AC61"/>
    <mergeCell ref="AD60:AD61"/>
    <mergeCell ref="AF60:AF61"/>
    <mergeCell ref="AG60:AG61"/>
    <mergeCell ref="AH60:AH61"/>
    <mergeCell ref="W60:W61"/>
    <mergeCell ref="X60:X61"/>
    <mergeCell ref="AH54:AH55"/>
    <mergeCell ref="R46:R47"/>
    <mergeCell ref="S46:S47"/>
    <mergeCell ref="V46:V47"/>
    <mergeCell ref="AD42:AD43"/>
    <mergeCell ref="AF42:AF43"/>
    <mergeCell ref="AG42:AG43"/>
    <mergeCell ref="AH42:AH43"/>
    <mergeCell ref="S54:S55"/>
    <mergeCell ref="T54:T55"/>
    <mergeCell ref="V54:V55"/>
    <mergeCell ref="W54:W55"/>
    <mergeCell ref="X54:X55"/>
    <mergeCell ref="R62:R63"/>
    <mergeCell ref="S62:S63"/>
    <mergeCell ref="T62:T63"/>
    <mergeCell ref="V62:V63"/>
    <mergeCell ref="O60:O61"/>
    <mergeCell ref="Q60:Q61"/>
    <mergeCell ref="R60:R61"/>
    <mergeCell ref="S60:S61"/>
    <mergeCell ref="T60:T61"/>
    <mergeCell ref="V60:V61"/>
    <mergeCell ref="G62:G63"/>
    <mergeCell ref="H62:H63"/>
    <mergeCell ref="I62:I63"/>
    <mergeCell ref="J62:J63"/>
    <mergeCell ref="L62:L63"/>
    <mergeCell ref="M62:M63"/>
    <mergeCell ref="N62:N63"/>
    <mergeCell ref="O62:O63"/>
    <mergeCell ref="Q62:Q63"/>
    <mergeCell ref="A54:A55"/>
    <mergeCell ref="B54:B55"/>
    <mergeCell ref="C54:C55"/>
    <mergeCell ref="E54:E55"/>
    <mergeCell ref="G54:G55"/>
    <mergeCell ref="W62:W63"/>
    <mergeCell ref="AD54:AD55"/>
    <mergeCell ref="AF54:AF55"/>
    <mergeCell ref="AG54:AG55"/>
    <mergeCell ref="A60:A61"/>
    <mergeCell ref="B60:B61"/>
    <mergeCell ref="C60:C61"/>
    <mergeCell ref="E60:E61"/>
    <mergeCell ref="G60:G61"/>
    <mergeCell ref="H60:H61"/>
    <mergeCell ref="I60:I61"/>
    <mergeCell ref="J60:J61"/>
    <mergeCell ref="L60:L61"/>
    <mergeCell ref="M60:M61"/>
    <mergeCell ref="N60:N61"/>
    <mergeCell ref="A62:A63"/>
    <mergeCell ref="B62:B63"/>
    <mergeCell ref="C62:C63"/>
    <mergeCell ref="E62:E63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L43"/>
  <sheetViews>
    <sheetView zoomScale="80" zoomScaleNormal="80" workbookViewId="0">
      <pane xSplit="4" ySplit="9" topLeftCell="E10" activePane="bottomRight" state="frozen"/>
      <selection activeCell="AD10" sqref="AD10:AD41"/>
      <selection pane="topRight" activeCell="AD10" sqref="AD10:AD41"/>
      <selection pane="bottomLeft" activeCell="AD10" sqref="AD10:AD41"/>
      <selection pane="bottomRight" activeCell="AD10" sqref="AD10:AD41"/>
    </sheetView>
  </sheetViews>
  <sheetFormatPr defaultColWidth="10.28515625" defaultRowHeight="15" x14ac:dyDescent="0.25"/>
  <cols>
    <col min="1" max="1" width="3.5703125" style="8" customWidth="1"/>
    <col min="2" max="2" width="28.5703125" style="8" customWidth="1"/>
    <col min="3" max="3" width="35.140625" style="8" customWidth="1"/>
    <col min="4" max="4" width="7" style="8" bestFit="1" customWidth="1"/>
    <col min="5" max="5" width="8.85546875" style="8" customWidth="1"/>
    <col min="6" max="6" width="12.28515625" style="8" customWidth="1"/>
    <col min="7" max="7" width="8.85546875" style="9" customWidth="1"/>
    <col min="8" max="8" width="8.85546875" style="12" customWidth="1"/>
    <col min="9" max="9" width="8.85546875" style="8" customWidth="1"/>
    <col min="10" max="10" width="8.85546875" style="10" customWidth="1"/>
    <col min="11" max="11" width="8.85546875" style="8" customWidth="1"/>
    <col min="12" max="12" width="8.85546875" style="9" customWidth="1"/>
    <col min="13" max="13" width="8.85546875" style="12" customWidth="1"/>
    <col min="14" max="14" width="8.85546875" style="8" customWidth="1"/>
    <col min="15" max="15" width="8.85546875" style="10" customWidth="1"/>
    <col min="16" max="18" width="8.85546875" style="8" customWidth="1"/>
    <col min="19" max="19" width="8.85546875" style="12" customWidth="1"/>
    <col min="20" max="20" width="8.85546875" style="10" customWidth="1"/>
    <col min="21" max="21" width="8.85546875" style="8" customWidth="1"/>
    <col min="22" max="22" width="8.85546875" style="9" customWidth="1"/>
    <col min="23" max="23" width="8.85546875" style="12" customWidth="1"/>
    <col min="24" max="24" width="8.85546875" style="8" customWidth="1"/>
    <col min="25" max="25" width="8.85546875" style="10" customWidth="1"/>
    <col min="26" max="26" width="8.85546875" style="8" customWidth="1"/>
    <col min="27" max="27" width="8.85546875" style="9" customWidth="1"/>
    <col min="28" max="28" width="8.85546875" style="12" customWidth="1"/>
    <col min="29" max="29" width="8.85546875" style="8" customWidth="1"/>
    <col min="30" max="30" width="8.85546875" style="10" customWidth="1"/>
    <col min="31" max="31" width="8.85546875" style="8" customWidth="1"/>
    <col min="32" max="32" width="8.85546875" style="9" customWidth="1"/>
    <col min="33" max="33" width="8.85546875" style="12" customWidth="1"/>
    <col min="34" max="34" width="8.85546875" style="8" customWidth="1"/>
    <col min="35" max="35" width="3.28515625" customWidth="1"/>
    <col min="36" max="37" width="10.28515625" style="8"/>
    <col min="38" max="38" width="12" style="8" bestFit="1" customWidth="1"/>
    <col min="39" max="16384" width="10.28515625" style="8"/>
  </cols>
  <sheetData>
    <row r="1" spans="1:35" s="34" customFormat="1" ht="15" customHeight="1" x14ac:dyDescent="0.25">
      <c r="AG1" s="35"/>
      <c r="AI1"/>
    </row>
    <row r="2" spans="1:35" s="34" customFormat="1" ht="15.75" customHeight="1" x14ac:dyDescent="0.25">
      <c r="A2" s="163" t="s">
        <v>196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  <c r="AI2" s="74"/>
    </row>
    <row r="3" spans="1:35" s="34" customFormat="1" ht="15.75" customHeight="1" x14ac:dyDescent="0.25">
      <c r="A3" s="162" t="s">
        <v>24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73"/>
    </row>
    <row r="4" spans="1:35" s="34" customFormat="1" ht="27.6" customHeight="1" x14ac:dyDescent="0.25"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5"/>
      <c r="AI4"/>
    </row>
    <row r="5" spans="1:35" s="37" customFormat="1" ht="24" customHeight="1" x14ac:dyDescent="0.25">
      <c r="A5" s="164" t="s">
        <v>55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4"/>
      <c r="AC5" s="164"/>
      <c r="AD5" s="164"/>
      <c r="AE5" s="164"/>
      <c r="AF5" s="164"/>
      <c r="AG5" s="164"/>
      <c r="AH5" s="164"/>
    </row>
    <row r="6" spans="1:35" s="37" customFormat="1" ht="24" customHeight="1" x14ac:dyDescent="0.25">
      <c r="A6" s="165" t="s">
        <v>197</v>
      </c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65"/>
      <c r="AD6" s="165"/>
      <c r="AE6" s="165"/>
      <c r="AF6" s="165"/>
      <c r="AG6" s="165"/>
      <c r="AH6" s="165"/>
    </row>
    <row r="7" spans="1:35" s="7" customFormat="1" ht="21.6" customHeight="1" x14ac:dyDescent="0.25">
      <c r="A7" s="166" t="s">
        <v>69</v>
      </c>
      <c r="B7" s="167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  <c r="AB7" s="167"/>
      <c r="AC7" s="167"/>
      <c r="AD7" s="167"/>
      <c r="AE7" s="167"/>
      <c r="AF7" s="167"/>
      <c r="AG7" s="167"/>
      <c r="AH7" s="168"/>
    </row>
    <row r="8" spans="1:35" ht="15" customHeight="1" x14ac:dyDescent="0.25">
      <c r="A8" s="154" t="s">
        <v>5</v>
      </c>
      <c r="B8" s="155"/>
      <c r="C8" s="26"/>
      <c r="D8" s="26"/>
      <c r="E8" s="158" t="s">
        <v>242</v>
      </c>
      <c r="F8" s="159"/>
      <c r="G8" s="159"/>
      <c r="H8" s="159"/>
      <c r="I8" s="160"/>
      <c r="J8" s="158" t="s">
        <v>243</v>
      </c>
      <c r="K8" s="159"/>
      <c r="L8" s="159"/>
      <c r="M8" s="159"/>
      <c r="N8" s="160"/>
      <c r="O8" s="158" t="s">
        <v>244</v>
      </c>
      <c r="P8" s="159"/>
      <c r="Q8" s="159"/>
      <c r="R8" s="159"/>
      <c r="S8" s="159"/>
      <c r="T8" s="158" t="s">
        <v>245</v>
      </c>
      <c r="U8" s="159"/>
      <c r="V8" s="159"/>
      <c r="W8" s="159"/>
      <c r="X8" s="160"/>
      <c r="Y8" s="161" t="s">
        <v>246</v>
      </c>
      <c r="Z8" s="161"/>
      <c r="AA8" s="161"/>
      <c r="AB8" s="161"/>
      <c r="AC8" s="161"/>
      <c r="AD8" s="161" t="s">
        <v>247</v>
      </c>
      <c r="AE8" s="161"/>
      <c r="AF8" s="161"/>
      <c r="AG8" s="161"/>
      <c r="AH8" s="161"/>
    </row>
    <row r="9" spans="1:35" ht="24.75" customHeight="1" x14ac:dyDescent="0.25">
      <c r="A9" s="156"/>
      <c r="B9" s="157"/>
      <c r="C9" s="26"/>
      <c r="D9" s="26"/>
      <c r="E9" s="26" t="s">
        <v>6</v>
      </c>
      <c r="F9" s="27" t="s">
        <v>47</v>
      </c>
      <c r="G9" s="28" t="s">
        <v>7</v>
      </c>
      <c r="H9" s="29" t="s">
        <v>12</v>
      </c>
      <c r="I9" s="26" t="s">
        <v>8</v>
      </c>
      <c r="J9" s="30" t="s">
        <v>6</v>
      </c>
      <c r="K9" s="27" t="s">
        <v>47</v>
      </c>
      <c r="L9" s="28" t="s">
        <v>7</v>
      </c>
      <c r="M9" s="29" t="s">
        <v>12</v>
      </c>
      <c r="N9" s="26" t="s">
        <v>8</v>
      </c>
      <c r="O9" s="30" t="s">
        <v>6</v>
      </c>
      <c r="P9" s="27" t="s">
        <v>47</v>
      </c>
      <c r="Q9" s="28" t="s">
        <v>7</v>
      </c>
      <c r="R9" s="29" t="s">
        <v>12</v>
      </c>
      <c r="S9" s="26" t="s">
        <v>8</v>
      </c>
      <c r="T9" s="30" t="s">
        <v>6</v>
      </c>
      <c r="U9" s="27" t="s">
        <v>47</v>
      </c>
      <c r="V9" s="28" t="s">
        <v>7</v>
      </c>
      <c r="W9" s="29" t="s">
        <v>12</v>
      </c>
      <c r="X9" s="26" t="s">
        <v>8</v>
      </c>
      <c r="Y9" s="30" t="s">
        <v>6</v>
      </c>
      <c r="Z9" s="27" t="s">
        <v>47</v>
      </c>
      <c r="AA9" s="28" t="s">
        <v>7</v>
      </c>
      <c r="AB9" s="29" t="s">
        <v>12</v>
      </c>
      <c r="AC9" s="26" t="s">
        <v>8</v>
      </c>
      <c r="AD9" s="30" t="s">
        <v>6</v>
      </c>
      <c r="AE9" s="27" t="s">
        <v>47</v>
      </c>
      <c r="AF9" s="28" t="s">
        <v>7</v>
      </c>
      <c r="AG9" s="29" t="s">
        <v>12</v>
      </c>
      <c r="AH9" s="26" t="s">
        <v>8</v>
      </c>
    </row>
    <row r="10" spans="1:35" s="11" customFormat="1" ht="65.25" customHeight="1" x14ac:dyDescent="0.25">
      <c r="A10" s="186" t="s">
        <v>139</v>
      </c>
      <c r="B10" s="196" t="s">
        <v>127</v>
      </c>
      <c r="C10" s="25" t="s">
        <v>124</v>
      </c>
      <c r="D10" s="137"/>
      <c r="E10" s="72"/>
      <c r="F10" s="120" t="e">
        <f>(E10/E11)</f>
        <v>#DIV/0!</v>
      </c>
      <c r="G10" s="173" t="s">
        <v>126</v>
      </c>
      <c r="H10" s="226" t="s">
        <v>63</v>
      </c>
      <c r="I10" s="109" t="e">
        <f>IF(F10="vazio",0,IF(F10&lt;=30,8,0))</f>
        <v>#DIV/0!</v>
      </c>
      <c r="J10" s="72"/>
      <c r="K10" s="120" t="e">
        <f>(J10/J11)</f>
        <v>#DIV/0!</v>
      </c>
      <c r="L10" s="173" t="s">
        <v>126</v>
      </c>
      <c r="M10" s="226" t="s">
        <v>63</v>
      </c>
      <c r="N10" s="109" t="e">
        <f>IF(K10="vazio",0,IF(K10&lt;=30,8,0))</f>
        <v>#DIV/0!</v>
      </c>
      <c r="O10" s="72"/>
      <c r="P10" s="120" t="e">
        <f>(O10/O11)</f>
        <v>#DIV/0!</v>
      </c>
      <c r="Q10" s="173" t="s">
        <v>126</v>
      </c>
      <c r="R10" s="226" t="s">
        <v>63</v>
      </c>
      <c r="S10" s="109" t="e">
        <f>IF(P10="vazio",0,IF(P10&lt;=30,8,0))</f>
        <v>#DIV/0!</v>
      </c>
      <c r="T10" s="72"/>
      <c r="U10" s="120" t="e">
        <f>(T10/T11)</f>
        <v>#DIV/0!</v>
      </c>
      <c r="V10" s="173" t="s">
        <v>126</v>
      </c>
      <c r="W10" s="226" t="s">
        <v>63</v>
      </c>
      <c r="X10" s="109" t="e">
        <f>IF(U10="vazio",0,IF(U10&lt;=30,8,0))</f>
        <v>#DIV/0!</v>
      </c>
      <c r="Y10" s="72"/>
      <c r="Z10" s="120" t="e">
        <f>(Y10/Y11)</f>
        <v>#DIV/0!</v>
      </c>
      <c r="AA10" s="173" t="s">
        <v>126</v>
      </c>
      <c r="AB10" s="226" t="s">
        <v>63</v>
      </c>
      <c r="AC10" s="109" t="e">
        <f>IF(Z10="vazio",0,IF(Z10&lt;=30,8,0))</f>
        <v>#DIV/0!</v>
      </c>
      <c r="AD10" s="72"/>
      <c r="AE10" s="120" t="e">
        <f>(AD10/AD11)</f>
        <v>#DIV/0!</v>
      </c>
      <c r="AF10" s="173" t="s">
        <v>126</v>
      </c>
      <c r="AG10" s="226" t="s">
        <v>63</v>
      </c>
      <c r="AH10" s="109" t="e">
        <f>IF(AE10="vazio",0,IF(AE10&lt;=30,8,0))</f>
        <v>#DIV/0!</v>
      </c>
      <c r="AI10"/>
    </row>
    <row r="11" spans="1:35" s="11" customFormat="1" ht="43.5" customHeight="1" x14ac:dyDescent="0.25">
      <c r="A11" s="187"/>
      <c r="B11" s="197"/>
      <c r="C11" s="25" t="s">
        <v>125</v>
      </c>
      <c r="D11" s="137"/>
      <c r="E11" s="72"/>
      <c r="F11" s="120"/>
      <c r="G11" s="174"/>
      <c r="H11" s="227"/>
      <c r="I11" s="109"/>
      <c r="J11" s="72"/>
      <c r="K11" s="120"/>
      <c r="L11" s="174"/>
      <c r="M11" s="227"/>
      <c r="N11" s="109"/>
      <c r="O11" s="72"/>
      <c r="P11" s="120"/>
      <c r="Q11" s="174"/>
      <c r="R11" s="227"/>
      <c r="S11" s="109"/>
      <c r="T11" s="72"/>
      <c r="U11" s="120"/>
      <c r="V11" s="174"/>
      <c r="W11" s="227"/>
      <c r="X11" s="109"/>
      <c r="Y11" s="72"/>
      <c r="Z11" s="120"/>
      <c r="AA11" s="174"/>
      <c r="AB11" s="227"/>
      <c r="AC11" s="109"/>
      <c r="AD11" s="72"/>
      <c r="AE11" s="120"/>
      <c r="AF11" s="174"/>
      <c r="AG11" s="227"/>
      <c r="AH11" s="109"/>
      <c r="AI11"/>
    </row>
    <row r="12" spans="1:35" s="11" customFormat="1" ht="62.25" customHeight="1" x14ac:dyDescent="0.25">
      <c r="A12" s="149" t="s">
        <v>140</v>
      </c>
      <c r="B12" s="198" t="s">
        <v>128</v>
      </c>
      <c r="C12" s="87" t="s">
        <v>129</v>
      </c>
      <c r="D12" s="200"/>
      <c r="E12" s="24"/>
      <c r="F12" s="120" t="e">
        <f>(E12/E13)</f>
        <v>#DIV/0!</v>
      </c>
      <c r="G12" s="169" t="s">
        <v>131</v>
      </c>
      <c r="H12" s="224" t="s">
        <v>64</v>
      </c>
      <c r="I12" s="94" t="e">
        <f>IF(F12="vazio",0,IF(F12&lt;=120,6,0))</f>
        <v>#DIV/0!</v>
      </c>
      <c r="J12" s="24"/>
      <c r="K12" s="120" t="e">
        <f>(J12/J13)</f>
        <v>#DIV/0!</v>
      </c>
      <c r="L12" s="169" t="s">
        <v>131</v>
      </c>
      <c r="M12" s="224" t="s">
        <v>64</v>
      </c>
      <c r="N12" s="94" t="e">
        <f>IF(K12="vazio",0,IF(K12&lt;=120,6,0))</f>
        <v>#DIV/0!</v>
      </c>
      <c r="O12" s="24"/>
      <c r="P12" s="120" t="e">
        <f>(O12/O13)</f>
        <v>#DIV/0!</v>
      </c>
      <c r="Q12" s="169" t="s">
        <v>131</v>
      </c>
      <c r="R12" s="224" t="s">
        <v>64</v>
      </c>
      <c r="S12" s="94" t="e">
        <f>IF(P12="vazio",0,IF(P12&lt;=120,6,0))</f>
        <v>#DIV/0!</v>
      </c>
      <c r="T12" s="24"/>
      <c r="U12" s="120" t="e">
        <f>(T12/T13)</f>
        <v>#DIV/0!</v>
      </c>
      <c r="V12" s="169" t="s">
        <v>131</v>
      </c>
      <c r="W12" s="224" t="s">
        <v>64</v>
      </c>
      <c r="X12" s="94" t="e">
        <f>IF(U12="vazio",0,IF(U12&lt;=120,6,0))</f>
        <v>#DIV/0!</v>
      </c>
      <c r="Y12" s="24"/>
      <c r="Z12" s="120" t="e">
        <f>(Y12/Y13)</f>
        <v>#DIV/0!</v>
      </c>
      <c r="AA12" s="169" t="s">
        <v>131</v>
      </c>
      <c r="AB12" s="224" t="s">
        <v>64</v>
      </c>
      <c r="AC12" s="94" t="e">
        <f>IF(Z12="vazio",0,IF(Z12&lt;=120,6,0))</f>
        <v>#DIV/0!</v>
      </c>
      <c r="AD12" s="24"/>
      <c r="AE12" s="120" t="e">
        <f>(AD12/AD13)</f>
        <v>#DIV/0!</v>
      </c>
      <c r="AF12" s="169" t="s">
        <v>131</v>
      </c>
      <c r="AG12" s="224" t="s">
        <v>64</v>
      </c>
      <c r="AH12" s="94" t="e">
        <f>IF(AE12="vazio",0,IF(AE12&lt;=120,6,0))</f>
        <v>#DIV/0!</v>
      </c>
      <c r="AI12"/>
    </row>
    <row r="13" spans="1:35" s="11" customFormat="1" ht="36" customHeight="1" x14ac:dyDescent="0.25">
      <c r="A13" s="150"/>
      <c r="B13" s="199"/>
      <c r="C13" s="87" t="s">
        <v>130</v>
      </c>
      <c r="D13" s="200"/>
      <c r="E13" s="24"/>
      <c r="F13" s="120"/>
      <c r="G13" s="170"/>
      <c r="H13" s="225"/>
      <c r="I13" s="94"/>
      <c r="J13" s="24"/>
      <c r="K13" s="120"/>
      <c r="L13" s="170"/>
      <c r="M13" s="225"/>
      <c r="N13" s="94"/>
      <c r="O13" s="24"/>
      <c r="P13" s="120"/>
      <c r="Q13" s="170"/>
      <c r="R13" s="225"/>
      <c r="S13" s="94"/>
      <c r="T13" s="24"/>
      <c r="U13" s="120"/>
      <c r="V13" s="170"/>
      <c r="W13" s="225"/>
      <c r="X13" s="94"/>
      <c r="Y13" s="24"/>
      <c r="Z13" s="120"/>
      <c r="AA13" s="170"/>
      <c r="AB13" s="225"/>
      <c r="AC13" s="94"/>
      <c r="AD13" s="24"/>
      <c r="AE13" s="120"/>
      <c r="AF13" s="170"/>
      <c r="AG13" s="225"/>
      <c r="AH13" s="94"/>
      <c r="AI13"/>
    </row>
    <row r="14" spans="1:35" ht="60.75" customHeight="1" x14ac:dyDescent="0.25">
      <c r="A14" s="186" t="s">
        <v>195</v>
      </c>
      <c r="B14" s="196" t="s">
        <v>132</v>
      </c>
      <c r="C14" s="25" t="s">
        <v>133</v>
      </c>
      <c r="D14" s="137"/>
      <c r="E14" s="72"/>
      <c r="F14" s="101" t="e">
        <f>(E14/E15)</f>
        <v>#DIV/0!</v>
      </c>
      <c r="G14" s="173" t="s">
        <v>135</v>
      </c>
      <c r="H14" s="222" t="s">
        <v>136</v>
      </c>
      <c r="I14" s="109" t="e">
        <f>IF(F14="vazio",0,IF(F14&lt;=15,8,0))</f>
        <v>#DIV/0!</v>
      </c>
      <c r="J14" s="72"/>
      <c r="K14" s="101" t="e">
        <f>(J14/J15)</f>
        <v>#DIV/0!</v>
      </c>
      <c r="L14" s="173" t="s">
        <v>135</v>
      </c>
      <c r="M14" s="222" t="s">
        <v>136</v>
      </c>
      <c r="N14" s="109" t="e">
        <f>IF(K14="vazio",0,IF(K14&lt;=15,8,0))</f>
        <v>#DIV/0!</v>
      </c>
      <c r="O14" s="72"/>
      <c r="P14" s="101" t="e">
        <f>(O14/O15)</f>
        <v>#DIV/0!</v>
      </c>
      <c r="Q14" s="173" t="s">
        <v>135</v>
      </c>
      <c r="R14" s="222" t="s">
        <v>136</v>
      </c>
      <c r="S14" s="109" t="e">
        <f>IF(P14="vazio",0,IF(P14&lt;=15,8,0))</f>
        <v>#DIV/0!</v>
      </c>
      <c r="T14" s="72"/>
      <c r="U14" s="101" t="e">
        <f>(T14/T15)</f>
        <v>#DIV/0!</v>
      </c>
      <c r="V14" s="173" t="s">
        <v>135</v>
      </c>
      <c r="W14" s="222" t="s">
        <v>136</v>
      </c>
      <c r="X14" s="109" t="e">
        <f>IF(U14="vazio",0,IF(U14&lt;=15,8,0))</f>
        <v>#DIV/0!</v>
      </c>
      <c r="Y14" s="72"/>
      <c r="Z14" s="101" t="e">
        <f>(Y14/Y15)</f>
        <v>#DIV/0!</v>
      </c>
      <c r="AA14" s="173" t="s">
        <v>135</v>
      </c>
      <c r="AB14" s="222" t="s">
        <v>136</v>
      </c>
      <c r="AC14" s="109" t="e">
        <f>IF(Z14="vazio",0,IF(Z14&lt;=15,8,0))</f>
        <v>#DIV/0!</v>
      </c>
      <c r="AD14" s="72"/>
      <c r="AE14" s="101" t="e">
        <f>(AD14/AD15)</f>
        <v>#DIV/0!</v>
      </c>
      <c r="AF14" s="173" t="s">
        <v>135</v>
      </c>
      <c r="AG14" s="222" t="s">
        <v>136</v>
      </c>
      <c r="AH14" s="109" t="e">
        <f>IF(AE14="vazio",0,IF(AE14&lt;=15,8,0))</f>
        <v>#DIV/0!</v>
      </c>
    </row>
    <row r="15" spans="1:35" ht="39" customHeight="1" x14ac:dyDescent="0.25">
      <c r="A15" s="187"/>
      <c r="B15" s="197"/>
      <c r="C15" s="25" t="s">
        <v>134</v>
      </c>
      <c r="D15" s="137"/>
      <c r="E15" s="72"/>
      <c r="F15" s="101"/>
      <c r="G15" s="174"/>
      <c r="H15" s="223"/>
      <c r="I15" s="109"/>
      <c r="J15" s="72"/>
      <c r="K15" s="101"/>
      <c r="L15" s="174"/>
      <c r="M15" s="223"/>
      <c r="N15" s="109"/>
      <c r="O15" s="72"/>
      <c r="P15" s="101"/>
      <c r="Q15" s="174"/>
      <c r="R15" s="223"/>
      <c r="S15" s="109"/>
      <c r="T15" s="72"/>
      <c r="U15" s="101"/>
      <c r="V15" s="174"/>
      <c r="W15" s="223"/>
      <c r="X15" s="109"/>
      <c r="Y15" s="72"/>
      <c r="Z15" s="101"/>
      <c r="AA15" s="174"/>
      <c r="AB15" s="223"/>
      <c r="AC15" s="109"/>
      <c r="AD15" s="72"/>
      <c r="AE15" s="101"/>
      <c r="AF15" s="174"/>
      <c r="AG15" s="223"/>
      <c r="AH15" s="109"/>
    </row>
    <row r="16" spans="1:35" ht="39" customHeight="1" x14ac:dyDescent="0.25">
      <c r="A16" s="95" t="s">
        <v>141</v>
      </c>
      <c r="B16" s="97" t="s">
        <v>67</v>
      </c>
      <c r="C16" s="85" t="s">
        <v>137</v>
      </c>
      <c r="D16" s="125" t="s">
        <v>23</v>
      </c>
      <c r="E16" s="76"/>
      <c r="F16" s="142" t="e">
        <f>E16/E17</f>
        <v>#DIV/0!</v>
      </c>
      <c r="G16" s="102" t="s">
        <v>68</v>
      </c>
      <c r="H16" s="213">
        <v>0.05</v>
      </c>
      <c r="I16" s="94" t="e">
        <f>IF(F16="vazio",0,IF(F16&lt;=5%,5,0))</f>
        <v>#DIV/0!</v>
      </c>
      <c r="J16" s="76"/>
      <c r="K16" s="142" t="e">
        <f>J16/J17</f>
        <v>#DIV/0!</v>
      </c>
      <c r="L16" s="102" t="s">
        <v>68</v>
      </c>
      <c r="M16" s="213">
        <v>0.05</v>
      </c>
      <c r="N16" s="94" t="e">
        <f>IF(K16="vazio",0,IF(K16&lt;=5%,5,0))</f>
        <v>#DIV/0!</v>
      </c>
      <c r="O16" s="76"/>
      <c r="P16" s="142" t="e">
        <f>O16/O17</f>
        <v>#DIV/0!</v>
      </c>
      <c r="Q16" s="102" t="s">
        <v>68</v>
      </c>
      <c r="R16" s="213">
        <v>0.05</v>
      </c>
      <c r="S16" s="94" t="e">
        <f>IF(P16="vazio",0,IF(P16&lt;=5%,5,0))</f>
        <v>#DIV/0!</v>
      </c>
      <c r="T16" s="76"/>
      <c r="U16" s="142" t="e">
        <f>T16/T17</f>
        <v>#DIV/0!</v>
      </c>
      <c r="V16" s="102" t="s">
        <v>68</v>
      </c>
      <c r="W16" s="213">
        <v>0.05</v>
      </c>
      <c r="X16" s="94" t="e">
        <f>IF(U16="vazio",0,IF(U16&lt;=5%,5,0))</f>
        <v>#DIV/0!</v>
      </c>
      <c r="Y16" s="76"/>
      <c r="Z16" s="142" t="e">
        <f>Y16/Y17</f>
        <v>#DIV/0!</v>
      </c>
      <c r="AA16" s="102" t="s">
        <v>68</v>
      </c>
      <c r="AB16" s="213">
        <v>0.05</v>
      </c>
      <c r="AC16" s="94" t="e">
        <f>IF(Z16="vazio",0,IF(Z16&lt;=5%,5,0))</f>
        <v>#DIV/0!</v>
      </c>
      <c r="AD16" s="76"/>
      <c r="AE16" s="142" t="e">
        <f>AD16/AD17</f>
        <v>#DIV/0!</v>
      </c>
      <c r="AF16" s="102" t="s">
        <v>68</v>
      </c>
      <c r="AG16" s="213">
        <v>0.05</v>
      </c>
      <c r="AH16" s="94" t="e">
        <f>IF(AE16="vazio",0,IF(AE16&lt;=5%,5,0))</f>
        <v>#DIV/0!</v>
      </c>
    </row>
    <row r="17" spans="1:38" ht="39" customHeight="1" x14ac:dyDescent="0.25">
      <c r="A17" s="96"/>
      <c r="B17" s="98"/>
      <c r="C17" s="85" t="s">
        <v>138</v>
      </c>
      <c r="D17" s="125"/>
      <c r="E17" s="76"/>
      <c r="F17" s="142"/>
      <c r="G17" s="103"/>
      <c r="H17" s="214"/>
      <c r="I17" s="94"/>
      <c r="J17" s="76"/>
      <c r="K17" s="142"/>
      <c r="L17" s="103"/>
      <c r="M17" s="214"/>
      <c r="N17" s="94"/>
      <c r="O17" s="76"/>
      <c r="P17" s="142"/>
      <c r="Q17" s="103"/>
      <c r="R17" s="214"/>
      <c r="S17" s="94"/>
      <c r="T17" s="76"/>
      <c r="U17" s="142"/>
      <c r="V17" s="103"/>
      <c r="W17" s="214"/>
      <c r="X17" s="94"/>
      <c r="Y17" s="76"/>
      <c r="Z17" s="142"/>
      <c r="AA17" s="103"/>
      <c r="AB17" s="214"/>
      <c r="AC17" s="94"/>
      <c r="AD17" s="76"/>
      <c r="AE17" s="142"/>
      <c r="AF17" s="103"/>
      <c r="AG17" s="214"/>
      <c r="AH17" s="94"/>
    </row>
    <row r="18" spans="1:38" ht="66" customHeight="1" x14ac:dyDescent="0.25">
      <c r="A18" s="186" t="s">
        <v>142</v>
      </c>
      <c r="B18" s="196" t="s">
        <v>143</v>
      </c>
      <c r="C18" s="25" t="s">
        <v>144</v>
      </c>
      <c r="D18" s="137" t="s">
        <v>23</v>
      </c>
      <c r="E18" s="72"/>
      <c r="F18" s="142" t="e">
        <f>E18/E19</f>
        <v>#DIV/0!</v>
      </c>
      <c r="G18" s="173" t="s">
        <v>109</v>
      </c>
      <c r="H18" s="222" t="s">
        <v>147</v>
      </c>
      <c r="I18" s="109" t="e">
        <f>IF(F18="vazio",0,IF(F18&gt;=90%,6,0))</f>
        <v>#DIV/0!</v>
      </c>
      <c r="J18" s="72"/>
      <c r="K18" s="142" t="e">
        <f>J18/J19</f>
        <v>#DIV/0!</v>
      </c>
      <c r="L18" s="173" t="s">
        <v>146</v>
      </c>
      <c r="M18" s="222" t="s">
        <v>147</v>
      </c>
      <c r="N18" s="109" t="e">
        <f>IF(K18="vazio",0,IF(K18&gt;=90%,6,0))</f>
        <v>#DIV/0!</v>
      </c>
      <c r="O18" s="72"/>
      <c r="P18" s="142" t="e">
        <f>O18/O19</f>
        <v>#DIV/0!</v>
      </c>
      <c r="Q18" s="173" t="s">
        <v>109</v>
      </c>
      <c r="R18" s="222" t="s">
        <v>147</v>
      </c>
      <c r="S18" s="109" t="e">
        <f>IF(P18="vazio",0,IF(P18&gt;=90%,6,0))</f>
        <v>#DIV/0!</v>
      </c>
      <c r="T18" s="72"/>
      <c r="U18" s="142" t="e">
        <f>T18/T19</f>
        <v>#DIV/0!</v>
      </c>
      <c r="V18" s="173" t="s">
        <v>146</v>
      </c>
      <c r="W18" s="222" t="s">
        <v>147</v>
      </c>
      <c r="X18" s="109" t="e">
        <f>IF(U18="vazio",0,IF(U18&gt;=90%,6,0))</f>
        <v>#DIV/0!</v>
      </c>
      <c r="Y18" s="72"/>
      <c r="Z18" s="142" t="e">
        <f>Y18/Y19</f>
        <v>#DIV/0!</v>
      </c>
      <c r="AA18" s="173" t="s">
        <v>146</v>
      </c>
      <c r="AB18" s="222" t="s">
        <v>147</v>
      </c>
      <c r="AC18" s="109" t="e">
        <f>IF(Z18="vazio",0,IF(Z18&gt;=90%,6,0))</f>
        <v>#DIV/0!</v>
      </c>
      <c r="AD18" s="72"/>
      <c r="AE18" s="142" t="e">
        <f>AD18/AD19</f>
        <v>#DIV/0!</v>
      </c>
      <c r="AF18" s="173" t="s">
        <v>146</v>
      </c>
      <c r="AG18" s="222" t="s">
        <v>147</v>
      </c>
      <c r="AH18" s="109" t="e">
        <f>IF(AE18="vazio",0,IF(AE18&gt;=90%,6,0))</f>
        <v>#DIV/0!</v>
      </c>
    </row>
    <row r="19" spans="1:38" ht="62.25" customHeight="1" x14ac:dyDescent="0.25">
      <c r="A19" s="187"/>
      <c r="B19" s="197"/>
      <c r="C19" s="25" t="s">
        <v>145</v>
      </c>
      <c r="D19" s="137"/>
      <c r="E19" s="72"/>
      <c r="F19" s="142"/>
      <c r="G19" s="174"/>
      <c r="H19" s="223"/>
      <c r="I19" s="109"/>
      <c r="J19" s="72"/>
      <c r="K19" s="142"/>
      <c r="L19" s="174"/>
      <c r="M19" s="223"/>
      <c r="N19" s="109"/>
      <c r="O19" s="72"/>
      <c r="P19" s="142"/>
      <c r="Q19" s="174"/>
      <c r="R19" s="223"/>
      <c r="S19" s="109"/>
      <c r="T19" s="72"/>
      <c r="U19" s="142"/>
      <c r="V19" s="174"/>
      <c r="W19" s="223"/>
      <c r="X19" s="109"/>
      <c r="Y19" s="72"/>
      <c r="Z19" s="142"/>
      <c r="AA19" s="174"/>
      <c r="AB19" s="223"/>
      <c r="AC19" s="109"/>
      <c r="AD19" s="72"/>
      <c r="AE19" s="142"/>
      <c r="AF19" s="174"/>
      <c r="AG19" s="223"/>
      <c r="AH19" s="109"/>
    </row>
    <row r="20" spans="1:38" ht="62.25" customHeight="1" x14ac:dyDescent="0.25">
      <c r="A20" s="95" t="s">
        <v>148</v>
      </c>
      <c r="B20" s="97" t="s">
        <v>149</v>
      </c>
      <c r="C20" s="85" t="s">
        <v>150</v>
      </c>
      <c r="D20" s="125" t="s">
        <v>23</v>
      </c>
      <c r="E20" s="76"/>
      <c r="F20" s="142" t="e">
        <f>E20/E21</f>
        <v>#DIV/0!</v>
      </c>
      <c r="G20" s="102" t="s">
        <v>109</v>
      </c>
      <c r="H20" s="213" t="s">
        <v>147</v>
      </c>
      <c r="I20" s="94" t="e">
        <f>IF(F20="vazio",0,IF(F20&gt;=90%,6,0))</f>
        <v>#DIV/0!</v>
      </c>
      <c r="J20" s="76"/>
      <c r="K20" s="142" t="e">
        <f>J20/J21</f>
        <v>#DIV/0!</v>
      </c>
      <c r="L20" s="102" t="s">
        <v>146</v>
      </c>
      <c r="M20" s="213" t="s">
        <v>147</v>
      </c>
      <c r="N20" s="94" t="e">
        <f>IF(K20="vazio",0,IF(K20&gt;=90%,6,0))</f>
        <v>#DIV/0!</v>
      </c>
      <c r="O20" s="76"/>
      <c r="P20" s="142" t="e">
        <f>O20/O21</f>
        <v>#DIV/0!</v>
      </c>
      <c r="Q20" s="102" t="s">
        <v>109</v>
      </c>
      <c r="R20" s="213" t="s">
        <v>147</v>
      </c>
      <c r="S20" s="94" t="e">
        <f>IF(P20="vazio",0,IF(P20&gt;=90%,6,0))</f>
        <v>#DIV/0!</v>
      </c>
      <c r="T20" s="76"/>
      <c r="U20" s="142" t="e">
        <f>T20/T21</f>
        <v>#DIV/0!</v>
      </c>
      <c r="V20" s="102" t="s">
        <v>146</v>
      </c>
      <c r="W20" s="213" t="s">
        <v>147</v>
      </c>
      <c r="X20" s="94" t="e">
        <f>IF(U20="vazio",0,IF(U20&gt;=90%,6,0))</f>
        <v>#DIV/0!</v>
      </c>
      <c r="Y20" s="76"/>
      <c r="Z20" s="142" t="e">
        <f>Y20/Y21</f>
        <v>#DIV/0!</v>
      </c>
      <c r="AA20" s="102" t="s">
        <v>146</v>
      </c>
      <c r="AB20" s="213" t="s">
        <v>147</v>
      </c>
      <c r="AC20" s="94" t="e">
        <f>IF(Z20="vazio",0,IF(Z20&gt;=90%,6,0))</f>
        <v>#DIV/0!</v>
      </c>
      <c r="AD20" s="76"/>
      <c r="AE20" s="142" t="e">
        <f>AD20/AD21</f>
        <v>#DIV/0!</v>
      </c>
      <c r="AF20" s="102" t="s">
        <v>146</v>
      </c>
      <c r="AG20" s="213" t="s">
        <v>147</v>
      </c>
      <c r="AH20" s="94" t="e">
        <f>IF(AE20="vazio",0,IF(AE20&gt;=90%,6,0))</f>
        <v>#DIV/0!</v>
      </c>
    </row>
    <row r="21" spans="1:38" ht="62.25" customHeight="1" x14ac:dyDescent="0.25">
      <c r="A21" s="96"/>
      <c r="B21" s="98"/>
      <c r="C21" s="85" t="s">
        <v>151</v>
      </c>
      <c r="D21" s="125"/>
      <c r="E21" s="76"/>
      <c r="F21" s="142"/>
      <c r="G21" s="103"/>
      <c r="H21" s="214"/>
      <c r="I21" s="94"/>
      <c r="J21" s="76"/>
      <c r="K21" s="142"/>
      <c r="L21" s="103"/>
      <c r="M21" s="214"/>
      <c r="N21" s="94"/>
      <c r="O21" s="76"/>
      <c r="P21" s="142"/>
      <c r="Q21" s="103"/>
      <c r="R21" s="214"/>
      <c r="S21" s="94"/>
      <c r="T21" s="76"/>
      <c r="U21" s="142"/>
      <c r="V21" s="103"/>
      <c r="W21" s="214"/>
      <c r="X21" s="94"/>
      <c r="Y21" s="76"/>
      <c r="Z21" s="142"/>
      <c r="AA21" s="103"/>
      <c r="AB21" s="214"/>
      <c r="AC21" s="94"/>
      <c r="AD21" s="76"/>
      <c r="AE21" s="142"/>
      <c r="AF21" s="103"/>
      <c r="AG21" s="214"/>
      <c r="AH21" s="94"/>
    </row>
    <row r="22" spans="1:38" ht="40.5" customHeight="1" x14ac:dyDescent="0.25">
      <c r="A22" s="114" t="s">
        <v>152</v>
      </c>
      <c r="B22" s="116" t="s">
        <v>153</v>
      </c>
      <c r="C22" s="86" t="s">
        <v>154</v>
      </c>
      <c r="D22" s="137" t="s">
        <v>23</v>
      </c>
      <c r="E22" s="77"/>
      <c r="F22" s="134" t="e">
        <f>(E22/E23)</f>
        <v>#DIV/0!</v>
      </c>
      <c r="G22" s="127" t="s">
        <v>102</v>
      </c>
      <c r="H22" s="217">
        <v>0.03</v>
      </c>
      <c r="I22" s="126" t="e">
        <f>IF(F22="vazio",0,IF(F22&lt;=3%,4,0))</f>
        <v>#DIV/0!</v>
      </c>
      <c r="J22" s="77"/>
      <c r="K22" s="134" t="e">
        <f>(J22/J23)</f>
        <v>#DIV/0!</v>
      </c>
      <c r="L22" s="127" t="s">
        <v>102</v>
      </c>
      <c r="M22" s="217">
        <v>0.03</v>
      </c>
      <c r="N22" s="126" t="e">
        <f>IF(K22="vazio",0,IF(K22&lt;=3%,4,0))</f>
        <v>#DIV/0!</v>
      </c>
      <c r="O22" s="77"/>
      <c r="P22" s="134" t="e">
        <f>(O22/O23)</f>
        <v>#DIV/0!</v>
      </c>
      <c r="Q22" s="127" t="s">
        <v>102</v>
      </c>
      <c r="R22" s="217">
        <v>0.03</v>
      </c>
      <c r="S22" s="126" t="e">
        <f>IF(P22="vazio",0,IF(P22&lt;=3%,4,0))</f>
        <v>#DIV/0!</v>
      </c>
      <c r="T22" s="77"/>
      <c r="U22" s="134" t="e">
        <f>(T22/T23)</f>
        <v>#DIV/0!</v>
      </c>
      <c r="V22" s="127" t="s">
        <v>102</v>
      </c>
      <c r="W22" s="217">
        <v>0.03</v>
      </c>
      <c r="X22" s="126" t="e">
        <f>IF(U22="vazio",0,IF(U22&lt;=3%,4,0))</f>
        <v>#DIV/0!</v>
      </c>
      <c r="Y22" s="77"/>
      <c r="Z22" s="134" t="e">
        <f>(Y22/Y23)</f>
        <v>#DIV/0!</v>
      </c>
      <c r="AA22" s="127" t="s">
        <v>102</v>
      </c>
      <c r="AB22" s="217">
        <v>0.03</v>
      </c>
      <c r="AC22" s="126" t="e">
        <f>IF(Z22="vazio",0,IF(Z22&lt;=3%,4,0))</f>
        <v>#DIV/0!</v>
      </c>
      <c r="AD22" s="77"/>
      <c r="AE22" s="134" t="e">
        <f>(AD22/AD23)</f>
        <v>#DIV/0!</v>
      </c>
      <c r="AF22" s="127" t="s">
        <v>102</v>
      </c>
      <c r="AG22" s="217">
        <v>0.03</v>
      </c>
      <c r="AH22" s="126" t="e">
        <f>IF(AE22="vazio",0,IF(AE22&lt;=3%,4,0))</f>
        <v>#DIV/0!</v>
      </c>
    </row>
    <row r="23" spans="1:38" ht="45" customHeight="1" x14ac:dyDescent="0.25">
      <c r="A23" s="115"/>
      <c r="B23" s="117"/>
      <c r="C23" s="86" t="s">
        <v>155</v>
      </c>
      <c r="D23" s="137"/>
      <c r="E23" s="77"/>
      <c r="F23" s="134"/>
      <c r="G23" s="128"/>
      <c r="H23" s="218"/>
      <c r="I23" s="126"/>
      <c r="J23" s="77"/>
      <c r="K23" s="134"/>
      <c r="L23" s="128"/>
      <c r="M23" s="218"/>
      <c r="N23" s="126"/>
      <c r="O23" s="77"/>
      <c r="P23" s="134"/>
      <c r="Q23" s="128"/>
      <c r="R23" s="218"/>
      <c r="S23" s="126"/>
      <c r="T23" s="77"/>
      <c r="U23" s="134"/>
      <c r="V23" s="128"/>
      <c r="W23" s="218"/>
      <c r="X23" s="126"/>
      <c r="Y23" s="77"/>
      <c r="Z23" s="134"/>
      <c r="AA23" s="128"/>
      <c r="AB23" s="218"/>
      <c r="AC23" s="126"/>
      <c r="AD23" s="77"/>
      <c r="AE23" s="134"/>
      <c r="AF23" s="128"/>
      <c r="AG23" s="218"/>
      <c r="AH23" s="126"/>
    </row>
    <row r="24" spans="1:38" ht="45" customHeight="1" x14ac:dyDescent="0.25">
      <c r="A24" s="95" t="s">
        <v>157</v>
      </c>
      <c r="B24" s="97" t="s">
        <v>156</v>
      </c>
      <c r="C24" s="85" t="s">
        <v>158</v>
      </c>
      <c r="D24" s="125" t="s">
        <v>23</v>
      </c>
      <c r="E24" s="76"/>
      <c r="F24" s="129" t="e">
        <f>(E24/E25)</f>
        <v>#DIV/0!</v>
      </c>
      <c r="G24" s="169" t="s">
        <v>159</v>
      </c>
      <c r="H24" s="213">
        <v>0.08</v>
      </c>
      <c r="I24" s="94" t="e">
        <f>IF(F24="vazio",0,IF(F24&lt;=8%,8,0))</f>
        <v>#DIV/0!</v>
      </c>
      <c r="J24" s="76"/>
      <c r="K24" s="129" t="e">
        <f>(J24/J25)</f>
        <v>#DIV/0!</v>
      </c>
      <c r="L24" s="169" t="s">
        <v>159</v>
      </c>
      <c r="M24" s="213">
        <v>0.08</v>
      </c>
      <c r="N24" s="94" t="e">
        <f>IF(K24="vazio",0,IF(K24&lt;=8%,8,0))</f>
        <v>#DIV/0!</v>
      </c>
      <c r="O24" s="76"/>
      <c r="P24" s="129" t="e">
        <f>(O24/O25)</f>
        <v>#DIV/0!</v>
      </c>
      <c r="Q24" s="169" t="s">
        <v>159</v>
      </c>
      <c r="R24" s="213">
        <v>0.08</v>
      </c>
      <c r="S24" s="94" t="e">
        <f>IF(P24="vazio",0,IF(P24&lt;=8%,8,0))</f>
        <v>#DIV/0!</v>
      </c>
      <c r="T24" s="76"/>
      <c r="U24" s="129" t="e">
        <f>(T24/T25)</f>
        <v>#DIV/0!</v>
      </c>
      <c r="V24" s="169" t="s">
        <v>159</v>
      </c>
      <c r="W24" s="213">
        <v>0.08</v>
      </c>
      <c r="X24" s="94" t="e">
        <f>IF(U24="vazio",0,IF(U24&lt;=8%,8,0))</f>
        <v>#DIV/0!</v>
      </c>
      <c r="Y24" s="76"/>
      <c r="Z24" s="129" t="e">
        <f>(Y24/Y25)</f>
        <v>#DIV/0!</v>
      </c>
      <c r="AA24" s="169" t="s">
        <v>159</v>
      </c>
      <c r="AB24" s="213">
        <v>0.08</v>
      </c>
      <c r="AC24" s="94" t="e">
        <f>IF(Z24="vazio",0,IF(Z24&lt;=8%,8,0))</f>
        <v>#DIV/0!</v>
      </c>
      <c r="AD24" s="76"/>
      <c r="AE24" s="129" t="e">
        <f>(AD24/AD25)</f>
        <v>#DIV/0!</v>
      </c>
      <c r="AF24" s="169" t="s">
        <v>159</v>
      </c>
      <c r="AG24" s="213">
        <v>0.08</v>
      </c>
      <c r="AH24" s="94" t="e">
        <f>IF(AE24="vazio",0,IF(AE24&lt;=8%,8,0))</f>
        <v>#DIV/0!</v>
      </c>
    </row>
    <row r="25" spans="1:38" ht="45" customHeight="1" x14ac:dyDescent="0.25">
      <c r="A25" s="96"/>
      <c r="B25" s="98"/>
      <c r="C25" s="85" t="s">
        <v>155</v>
      </c>
      <c r="D25" s="125"/>
      <c r="E25" s="76"/>
      <c r="F25" s="129"/>
      <c r="G25" s="170"/>
      <c r="H25" s="214"/>
      <c r="I25" s="94"/>
      <c r="J25" s="76"/>
      <c r="K25" s="129"/>
      <c r="L25" s="170"/>
      <c r="M25" s="214"/>
      <c r="N25" s="94"/>
      <c r="O25" s="76"/>
      <c r="P25" s="129"/>
      <c r="Q25" s="170"/>
      <c r="R25" s="214"/>
      <c r="S25" s="94"/>
      <c r="T25" s="76"/>
      <c r="U25" s="129"/>
      <c r="V25" s="170"/>
      <c r="W25" s="214"/>
      <c r="X25" s="94"/>
      <c r="Y25" s="76"/>
      <c r="Z25" s="129"/>
      <c r="AA25" s="170"/>
      <c r="AB25" s="214"/>
      <c r="AC25" s="94"/>
      <c r="AD25" s="76"/>
      <c r="AE25" s="129"/>
      <c r="AF25" s="170"/>
      <c r="AG25" s="214"/>
      <c r="AH25" s="94"/>
    </row>
    <row r="26" spans="1:38" ht="44.25" customHeight="1" x14ac:dyDescent="0.25">
      <c r="A26" s="114" t="s">
        <v>160</v>
      </c>
      <c r="B26" s="116" t="s">
        <v>65</v>
      </c>
      <c r="C26" s="86" t="s">
        <v>161</v>
      </c>
      <c r="D26" s="137" t="s">
        <v>23</v>
      </c>
      <c r="E26" s="77"/>
      <c r="F26" s="134">
        <f>IF(E27=0,1,(E26/E27))</f>
        <v>1</v>
      </c>
      <c r="G26" s="127" t="s">
        <v>163</v>
      </c>
      <c r="H26" s="217">
        <v>1</v>
      </c>
      <c r="I26" s="126">
        <f>IF(F26="vazio",0,IF(F26&gt;=100%,8,0))</f>
        <v>8</v>
      </c>
      <c r="J26" s="77"/>
      <c r="K26" s="134">
        <f>IF(J27=0,1,(J26/J27))</f>
        <v>1</v>
      </c>
      <c r="L26" s="127" t="s">
        <v>163</v>
      </c>
      <c r="M26" s="217">
        <v>1</v>
      </c>
      <c r="N26" s="126">
        <f>IF(K26="vazio",0,IF(K26&gt;=100%,8,0))</f>
        <v>8</v>
      </c>
      <c r="O26" s="77"/>
      <c r="P26" s="134">
        <f>IF(O27=0,1,(O26/O27))</f>
        <v>1</v>
      </c>
      <c r="Q26" s="127" t="s">
        <v>163</v>
      </c>
      <c r="R26" s="217">
        <v>1</v>
      </c>
      <c r="S26" s="126">
        <f>IF(P26="vazio",0,IF(P26&gt;=100%,8,0))</f>
        <v>8</v>
      </c>
      <c r="T26" s="77"/>
      <c r="U26" s="134">
        <f>IF(T27=0,1,(T26/T27))</f>
        <v>1</v>
      </c>
      <c r="V26" s="127" t="s">
        <v>163</v>
      </c>
      <c r="W26" s="217">
        <v>1</v>
      </c>
      <c r="X26" s="126">
        <f>IF(U26="vazio",0,IF(U26&gt;=100%,8,0))</f>
        <v>8</v>
      </c>
      <c r="Y26" s="77"/>
      <c r="Z26" s="134">
        <f>IF(Y27=0,1,(Y26/Y27))</f>
        <v>1</v>
      </c>
      <c r="AA26" s="127" t="s">
        <v>163</v>
      </c>
      <c r="AB26" s="217">
        <v>1</v>
      </c>
      <c r="AC26" s="126">
        <f>IF(Z26="vazio",0,IF(Z26&gt;=100%,8,0))</f>
        <v>8</v>
      </c>
      <c r="AD26" s="77"/>
      <c r="AE26" s="134">
        <f>IF(AD27=0,1,(AD26/AD27))</f>
        <v>1</v>
      </c>
      <c r="AF26" s="127" t="s">
        <v>163</v>
      </c>
      <c r="AG26" s="217">
        <v>1</v>
      </c>
      <c r="AH26" s="126">
        <f>IF(AE26="vazio",0,IF(AE26&gt;=100%,8,0))</f>
        <v>8</v>
      </c>
    </row>
    <row r="27" spans="1:38" ht="48.75" customHeight="1" x14ac:dyDescent="0.25">
      <c r="A27" s="115"/>
      <c r="B27" s="117"/>
      <c r="C27" s="86" t="s">
        <v>162</v>
      </c>
      <c r="D27" s="137"/>
      <c r="E27" s="77"/>
      <c r="F27" s="134"/>
      <c r="G27" s="128"/>
      <c r="H27" s="218"/>
      <c r="I27" s="126"/>
      <c r="J27" s="77"/>
      <c r="K27" s="134"/>
      <c r="L27" s="128"/>
      <c r="M27" s="218"/>
      <c r="N27" s="126"/>
      <c r="O27" s="77"/>
      <c r="P27" s="134"/>
      <c r="Q27" s="128"/>
      <c r="R27" s="218"/>
      <c r="S27" s="126"/>
      <c r="T27" s="77"/>
      <c r="U27" s="134"/>
      <c r="V27" s="128"/>
      <c r="W27" s="218"/>
      <c r="X27" s="126"/>
      <c r="Y27" s="77"/>
      <c r="Z27" s="134"/>
      <c r="AA27" s="128"/>
      <c r="AB27" s="218"/>
      <c r="AC27" s="126"/>
      <c r="AD27" s="77"/>
      <c r="AE27" s="134"/>
      <c r="AF27" s="128"/>
      <c r="AG27" s="218"/>
      <c r="AH27" s="126"/>
    </row>
    <row r="28" spans="1:38" s="11" customFormat="1" ht="75.75" customHeight="1" x14ac:dyDescent="0.25">
      <c r="A28" s="95" t="s">
        <v>164</v>
      </c>
      <c r="B28" s="97" t="s">
        <v>165</v>
      </c>
      <c r="C28" s="85" t="s">
        <v>166</v>
      </c>
      <c r="D28" s="125"/>
      <c r="E28" s="76"/>
      <c r="F28" s="219" t="e">
        <f>(E28/E29)</f>
        <v>#DIV/0!</v>
      </c>
      <c r="G28" s="169" t="s">
        <v>194</v>
      </c>
      <c r="H28" s="220" t="s">
        <v>171</v>
      </c>
      <c r="I28" s="94" t="e">
        <f>IF(F28="vazio",0,IF(F28&lt;=60,8,0))</f>
        <v>#DIV/0!</v>
      </c>
      <c r="J28" s="76"/>
      <c r="K28" s="219" t="e">
        <f>(J28/J29)</f>
        <v>#DIV/0!</v>
      </c>
      <c r="L28" s="169" t="s">
        <v>194</v>
      </c>
      <c r="M28" s="220" t="s">
        <v>171</v>
      </c>
      <c r="N28" s="94" t="e">
        <f>IF(K28="vazio",0,IF(K28&lt;=60,8,0))</f>
        <v>#DIV/0!</v>
      </c>
      <c r="O28" s="76"/>
      <c r="P28" s="219" t="e">
        <f>(O28/O29)</f>
        <v>#DIV/0!</v>
      </c>
      <c r="Q28" s="169" t="s">
        <v>194</v>
      </c>
      <c r="R28" s="220" t="s">
        <v>171</v>
      </c>
      <c r="S28" s="94" t="e">
        <f>IF(P28="vazio",0,IF(P28&lt;=60,8,0))</f>
        <v>#DIV/0!</v>
      </c>
      <c r="T28" s="76"/>
      <c r="U28" s="219" t="e">
        <f>(T28/T29)</f>
        <v>#DIV/0!</v>
      </c>
      <c r="V28" s="169" t="s">
        <v>194</v>
      </c>
      <c r="W28" s="220" t="s">
        <v>171</v>
      </c>
      <c r="X28" s="94" t="e">
        <f>IF(U28="vazio",0,IF(U28&lt;=60,8,0))</f>
        <v>#DIV/0!</v>
      </c>
      <c r="Y28" s="76"/>
      <c r="Z28" s="219" t="e">
        <f>(Y28/Y29)</f>
        <v>#DIV/0!</v>
      </c>
      <c r="AA28" s="169" t="s">
        <v>194</v>
      </c>
      <c r="AB28" s="220" t="s">
        <v>171</v>
      </c>
      <c r="AC28" s="94" t="e">
        <f>IF(Z28="vazio",0,IF(Z28&lt;=60,8,0))</f>
        <v>#DIV/0!</v>
      </c>
      <c r="AD28" s="76"/>
      <c r="AE28" s="219" t="e">
        <f>(AD28/AD29)</f>
        <v>#DIV/0!</v>
      </c>
      <c r="AF28" s="169" t="s">
        <v>194</v>
      </c>
      <c r="AG28" s="220" t="s">
        <v>171</v>
      </c>
      <c r="AH28" s="94" t="e">
        <f>IF(AE28="vazio",0,IF(AE28&lt;=60,8,0))</f>
        <v>#DIV/0!</v>
      </c>
      <c r="AI28"/>
    </row>
    <row r="29" spans="1:38" s="11" customFormat="1" ht="54" customHeight="1" x14ac:dyDescent="0.25">
      <c r="A29" s="96"/>
      <c r="B29" s="98"/>
      <c r="C29" s="85" t="s">
        <v>167</v>
      </c>
      <c r="D29" s="125"/>
      <c r="E29" s="76"/>
      <c r="F29" s="219"/>
      <c r="G29" s="170"/>
      <c r="H29" s="221"/>
      <c r="I29" s="94"/>
      <c r="J29" s="76"/>
      <c r="K29" s="219"/>
      <c r="L29" s="170"/>
      <c r="M29" s="221"/>
      <c r="N29" s="94"/>
      <c r="O29" s="76"/>
      <c r="P29" s="219"/>
      <c r="Q29" s="170"/>
      <c r="R29" s="221"/>
      <c r="S29" s="94"/>
      <c r="T29" s="76"/>
      <c r="U29" s="219"/>
      <c r="V29" s="170"/>
      <c r="W29" s="221"/>
      <c r="X29" s="94"/>
      <c r="Y29" s="76"/>
      <c r="Z29" s="219"/>
      <c r="AA29" s="170"/>
      <c r="AB29" s="221"/>
      <c r="AC29" s="94"/>
      <c r="AD29" s="76"/>
      <c r="AE29" s="219"/>
      <c r="AF29" s="170"/>
      <c r="AG29" s="221"/>
      <c r="AH29" s="94"/>
      <c r="AI29"/>
    </row>
    <row r="30" spans="1:38" ht="44.25" customHeight="1" x14ac:dyDescent="0.25">
      <c r="A30" s="114" t="s">
        <v>168</v>
      </c>
      <c r="B30" s="116" t="s">
        <v>172</v>
      </c>
      <c r="C30" s="86" t="s">
        <v>169</v>
      </c>
      <c r="D30" s="137"/>
      <c r="E30" s="78"/>
      <c r="F30" s="120">
        <f>IF(E31=0,0,(E30/E31))</f>
        <v>0</v>
      </c>
      <c r="G30" s="130" t="s">
        <v>126</v>
      </c>
      <c r="H30" s="215" t="s">
        <v>63</v>
      </c>
      <c r="I30" s="126">
        <f>IF(F30="vazio",0,IF(F30&lt;=30,4,0))</f>
        <v>4</v>
      </c>
      <c r="J30" s="78"/>
      <c r="K30" s="101">
        <f>IF(J31=0,0,(J30/J31))</f>
        <v>0</v>
      </c>
      <c r="L30" s="130" t="s">
        <v>126</v>
      </c>
      <c r="M30" s="215" t="s">
        <v>63</v>
      </c>
      <c r="N30" s="126">
        <f>IF(K30="vazio",0,IF(K30&lt;=30,4,0))</f>
        <v>4</v>
      </c>
      <c r="O30" s="78"/>
      <c r="P30" s="101">
        <f>IF(O31=0,0,(O30/O31))</f>
        <v>0</v>
      </c>
      <c r="Q30" s="130" t="s">
        <v>126</v>
      </c>
      <c r="R30" s="215" t="s">
        <v>63</v>
      </c>
      <c r="S30" s="126">
        <f>IF(P30="vazio",0,IF(P30&lt;=30,4,0))</f>
        <v>4</v>
      </c>
      <c r="T30" s="78"/>
      <c r="U30" s="101">
        <f>IF(T31=0,0,(T30/T31))</f>
        <v>0</v>
      </c>
      <c r="V30" s="130" t="s">
        <v>126</v>
      </c>
      <c r="W30" s="215" t="s">
        <v>63</v>
      </c>
      <c r="X30" s="126">
        <f>IF(U30="vazio",0,IF(U30&lt;=30,4,0))</f>
        <v>4</v>
      </c>
      <c r="Y30" s="78"/>
      <c r="Z30" s="101">
        <f>IF(Y31=0,0,(Y30/Y31))</f>
        <v>0</v>
      </c>
      <c r="AA30" s="130" t="s">
        <v>126</v>
      </c>
      <c r="AB30" s="215" t="s">
        <v>63</v>
      </c>
      <c r="AC30" s="126">
        <f>IF(Z30="vazio",0,IF(Z30&lt;=30,4,0))</f>
        <v>4</v>
      </c>
      <c r="AD30" s="78"/>
      <c r="AE30" s="101">
        <f>IF(AD31=0,0,(AD30/AD31))</f>
        <v>0</v>
      </c>
      <c r="AF30" s="130" t="s">
        <v>126</v>
      </c>
      <c r="AG30" s="215" t="s">
        <v>63</v>
      </c>
      <c r="AH30" s="126">
        <f>IF(AE30="vazio",0,IF(AE30&lt;=30,4,0))</f>
        <v>4</v>
      </c>
      <c r="AK30" s="11"/>
      <c r="AL30" s="11"/>
    </row>
    <row r="31" spans="1:38" ht="33.75" customHeight="1" x14ac:dyDescent="0.25">
      <c r="A31" s="115"/>
      <c r="B31" s="117"/>
      <c r="C31" s="86" t="s">
        <v>170</v>
      </c>
      <c r="D31" s="137"/>
      <c r="E31" s="79"/>
      <c r="F31" s="120"/>
      <c r="G31" s="131"/>
      <c r="H31" s="216"/>
      <c r="I31" s="126"/>
      <c r="J31" s="79"/>
      <c r="K31" s="101"/>
      <c r="L31" s="131"/>
      <c r="M31" s="216"/>
      <c r="N31" s="126"/>
      <c r="O31" s="79"/>
      <c r="P31" s="101"/>
      <c r="Q31" s="131"/>
      <c r="R31" s="216"/>
      <c r="S31" s="126"/>
      <c r="T31" s="79"/>
      <c r="U31" s="101"/>
      <c r="V31" s="131"/>
      <c r="W31" s="216"/>
      <c r="X31" s="126"/>
      <c r="Y31" s="79"/>
      <c r="Z31" s="101"/>
      <c r="AA31" s="131"/>
      <c r="AB31" s="216"/>
      <c r="AC31" s="126"/>
      <c r="AD31" s="79"/>
      <c r="AE31" s="101"/>
      <c r="AF31" s="131"/>
      <c r="AG31" s="216"/>
      <c r="AH31" s="126"/>
    </row>
    <row r="32" spans="1:38" s="11" customFormat="1" ht="43.5" customHeight="1" x14ac:dyDescent="0.25">
      <c r="A32" s="95" t="s">
        <v>173</v>
      </c>
      <c r="B32" s="97" t="s">
        <v>174</v>
      </c>
      <c r="C32" s="85" t="s">
        <v>175</v>
      </c>
      <c r="D32" s="125" t="s">
        <v>23</v>
      </c>
      <c r="E32" s="76"/>
      <c r="F32" s="134">
        <f>IF(E33=0,0,(E32/E33))</f>
        <v>0</v>
      </c>
      <c r="G32" s="102" t="s">
        <v>109</v>
      </c>
      <c r="H32" s="213">
        <v>0.9</v>
      </c>
      <c r="I32" s="94">
        <f>IF(F32="vazio",0,IF(F32&gt;=90%,4,0))</f>
        <v>0</v>
      </c>
      <c r="J32" s="76"/>
      <c r="K32" s="134">
        <f>IF(J33=0,0,(J32/J33))</f>
        <v>0</v>
      </c>
      <c r="L32" s="102" t="s">
        <v>109</v>
      </c>
      <c r="M32" s="213">
        <v>0.9</v>
      </c>
      <c r="N32" s="94">
        <f>IF(K32="vazio",0,IF(K32&gt;=90%,4,0))</f>
        <v>0</v>
      </c>
      <c r="O32" s="76"/>
      <c r="P32" s="134">
        <f>IF(O33=0,1,(O32/O33))</f>
        <v>1</v>
      </c>
      <c r="Q32" s="102" t="s">
        <v>109</v>
      </c>
      <c r="R32" s="213">
        <v>0.9</v>
      </c>
      <c r="S32" s="94">
        <f>IF(P32="vazio",0,IF(P32&gt;=90%,4,0))</f>
        <v>4</v>
      </c>
      <c r="T32" s="76"/>
      <c r="U32" s="134">
        <f>IF(T33=0,1,(T32/T33))</f>
        <v>1</v>
      </c>
      <c r="V32" s="102" t="s">
        <v>109</v>
      </c>
      <c r="W32" s="213">
        <v>0.9</v>
      </c>
      <c r="X32" s="94">
        <f>IF(U32="vazio",0,IF(U32&gt;=90%,4,0))</f>
        <v>4</v>
      </c>
      <c r="Y32" s="76"/>
      <c r="Z32" s="134">
        <f>IF(Y33=0,1,(Y32/Y33))</f>
        <v>1</v>
      </c>
      <c r="AA32" s="102" t="s">
        <v>109</v>
      </c>
      <c r="AB32" s="213">
        <v>0.9</v>
      </c>
      <c r="AC32" s="94">
        <f>IF(Z32="vazio",0,IF(Z32&gt;=90%,4,0))</f>
        <v>4</v>
      </c>
      <c r="AD32" s="76"/>
      <c r="AE32" s="134">
        <f>IF(AD33=0,1,(AD32/AD33))</f>
        <v>1</v>
      </c>
      <c r="AF32" s="102" t="s">
        <v>109</v>
      </c>
      <c r="AG32" s="213">
        <v>0.9</v>
      </c>
      <c r="AH32" s="94">
        <f>IF(AE32="vazio",0,IF(AE32&gt;=90%,4,0))</f>
        <v>4</v>
      </c>
      <c r="AI32"/>
    </row>
    <row r="33" spans="1:38" s="11" customFormat="1" ht="47.25" customHeight="1" x14ac:dyDescent="0.25">
      <c r="A33" s="96"/>
      <c r="B33" s="98"/>
      <c r="C33" s="85" t="s">
        <v>176</v>
      </c>
      <c r="D33" s="125"/>
      <c r="E33" s="76"/>
      <c r="F33" s="134"/>
      <c r="G33" s="103"/>
      <c r="H33" s="214"/>
      <c r="I33" s="94"/>
      <c r="J33" s="76"/>
      <c r="K33" s="134"/>
      <c r="L33" s="103"/>
      <c r="M33" s="214"/>
      <c r="N33" s="94"/>
      <c r="O33" s="76"/>
      <c r="P33" s="134"/>
      <c r="Q33" s="103"/>
      <c r="R33" s="214"/>
      <c r="S33" s="94"/>
      <c r="T33" s="76"/>
      <c r="U33" s="134"/>
      <c r="V33" s="103"/>
      <c r="W33" s="214"/>
      <c r="X33" s="94"/>
      <c r="Y33" s="76"/>
      <c r="Z33" s="134"/>
      <c r="AA33" s="103"/>
      <c r="AB33" s="214"/>
      <c r="AC33" s="94"/>
      <c r="AD33" s="76"/>
      <c r="AE33" s="134"/>
      <c r="AF33" s="103"/>
      <c r="AG33" s="214"/>
      <c r="AH33" s="94"/>
      <c r="AI33"/>
    </row>
    <row r="34" spans="1:38" s="11" customFormat="1" ht="54" customHeight="1" x14ac:dyDescent="0.25">
      <c r="A34" s="114" t="s">
        <v>177</v>
      </c>
      <c r="B34" s="116" t="s">
        <v>178</v>
      </c>
      <c r="C34" s="86" t="s">
        <v>179</v>
      </c>
      <c r="D34" s="137" t="s">
        <v>23</v>
      </c>
      <c r="E34" s="78"/>
      <c r="F34" s="134">
        <f>IF(E35=0,0,(E34/E35))</f>
        <v>0</v>
      </c>
      <c r="G34" s="130" t="s">
        <v>109</v>
      </c>
      <c r="H34" s="217">
        <v>0.9</v>
      </c>
      <c r="I34" s="126">
        <f>IF(F34="vazio",0,IF(F34&gt;=90%,10,0))</f>
        <v>0</v>
      </c>
      <c r="J34" s="78"/>
      <c r="K34" s="134">
        <f>IF(J35=0,0,(J34/J35))</f>
        <v>0</v>
      </c>
      <c r="L34" s="130" t="s">
        <v>109</v>
      </c>
      <c r="M34" s="217">
        <v>0.9</v>
      </c>
      <c r="N34" s="126">
        <f>IF(K34="vazio",0,IF(K34&gt;=90%,10,0))</f>
        <v>0</v>
      </c>
      <c r="O34" s="78"/>
      <c r="P34" s="134">
        <f>IF(O35=0,0,(O34/O35))</f>
        <v>0</v>
      </c>
      <c r="Q34" s="130" t="s">
        <v>109</v>
      </c>
      <c r="R34" s="217">
        <v>0.9</v>
      </c>
      <c r="S34" s="126">
        <f>IF(P34="vazio",0,IF(P34&gt;=90%,10,0))</f>
        <v>0</v>
      </c>
      <c r="T34" s="78"/>
      <c r="U34" s="134">
        <f>IF(T35=0,0,(T34/T35))</f>
        <v>0</v>
      </c>
      <c r="V34" s="130" t="s">
        <v>109</v>
      </c>
      <c r="W34" s="217">
        <v>0.9</v>
      </c>
      <c r="X34" s="126">
        <f>IF(U34="vazio",0,IF(U34&gt;=90%,10,0))</f>
        <v>0</v>
      </c>
      <c r="Y34" s="78"/>
      <c r="Z34" s="134">
        <f>IF(Y35=0,0,(Y34/Y35))</f>
        <v>0</v>
      </c>
      <c r="AA34" s="130" t="s">
        <v>109</v>
      </c>
      <c r="AB34" s="217">
        <v>0.9</v>
      </c>
      <c r="AC34" s="126">
        <f>IF(Z34="vazio",0,IF(Z34&gt;=90%,10,0))</f>
        <v>0</v>
      </c>
      <c r="AD34" s="78"/>
      <c r="AE34" s="134">
        <f>IF(AD35=0,0,(AD34/AD35))</f>
        <v>0</v>
      </c>
      <c r="AF34" s="130" t="s">
        <v>109</v>
      </c>
      <c r="AG34" s="217">
        <v>0.9</v>
      </c>
      <c r="AH34" s="126">
        <f>IF(AE34="vazio",0,IF(AE34&gt;=90%,10,0))</f>
        <v>0</v>
      </c>
      <c r="AI34"/>
    </row>
    <row r="35" spans="1:38" s="11" customFormat="1" ht="47.25" customHeight="1" x14ac:dyDescent="0.25">
      <c r="A35" s="115"/>
      <c r="B35" s="117"/>
      <c r="C35" s="86" t="s">
        <v>180</v>
      </c>
      <c r="D35" s="137"/>
      <c r="E35" s="79"/>
      <c r="F35" s="134"/>
      <c r="G35" s="131"/>
      <c r="H35" s="218"/>
      <c r="I35" s="126"/>
      <c r="J35" s="79"/>
      <c r="K35" s="134"/>
      <c r="L35" s="131"/>
      <c r="M35" s="218"/>
      <c r="N35" s="126"/>
      <c r="O35" s="79"/>
      <c r="P35" s="134"/>
      <c r="Q35" s="131"/>
      <c r="R35" s="218"/>
      <c r="S35" s="126"/>
      <c r="T35" s="79"/>
      <c r="U35" s="134"/>
      <c r="V35" s="131"/>
      <c r="W35" s="218"/>
      <c r="X35" s="126"/>
      <c r="Y35" s="79"/>
      <c r="Z35" s="134"/>
      <c r="AA35" s="131"/>
      <c r="AB35" s="218"/>
      <c r="AC35" s="126"/>
      <c r="AD35" s="79"/>
      <c r="AE35" s="134"/>
      <c r="AF35" s="131"/>
      <c r="AG35" s="218"/>
      <c r="AH35" s="126"/>
      <c r="AI35"/>
    </row>
    <row r="36" spans="1:38" s="11" customFormat="1" ht="47.25" customHeight="1" x14ac:dyDescent="0.25">
      <c r="A36" s="95" t="s">
        <v>181</v>
      </c>
      <c r="B36" s="97" t="s">
        <v>182</v>
      </c>
      <c r="C36" s="85" t="s">
        <v>183</v>
      </c>
      <c r="D36" s="125" t="s">
        <v>23</v>
      </c>
      <c r="E36" s="76"/>
      <c r="F36" s="134">
        <f>IF(E37=0,0,(E36/E37))</f>
        <v>0</v>
      </c>
      <c r="G36" s="102" t="s">
        <v>185</v>
      </c>
      <c r="H36" s="213">
        <v>0.95</v>
      </c>
      <c r="I36" s="94">
        <f>IF(F36="vazio",0,IF(F36&gt;=95%,4,0))</f>
        <v>0</v>
      </c>
      <c r="J36" s="76"/>
      <c r="K36" s="134">
        <f>IF(J37=0,0,(J36/J37))</f>
        <v>0</v>
      </c>
      <c r="L36" s="102" t="s">
        <v>185</v>
      </c>
      <c r="M36" s="213">
        <v>0.95</v>
      </c>
      <c r="N36" s="94">
        <f>IF(K36="vazio",0,IF(K36&gt;=95%,4,0))</f>
        <v>0</v>
      </c>
      <c r="O36" s="76"/>
      <c r="P36" s="134">
        <f>IF(O37=0,0,(O36/O37))</f>
        <v>0</v>
      </c>
      <c r="Q36" s="102" t="s">
        <v>185</v>
      </c>
      <c r="R36" s="213">
        <v>0.95</v>
      </c>
      <c r="S36" s="94">
        <f>IF(P36="vazio",0,IF(P36&gt;=95%,4,0))</f>
        <v>0</v>
      </c>
      <c r="T36" s="76"/>
      <c r="U36" s="134">
        <f>IF(T37=0,0,(T36/T37))</f>
        <v>0</v>
      </c>
      <c r="V36" s="102" t="s">
        <v>185</v>
      </c>
      <c r="W36" s="213">
        <v>0.95</v>
      </c>
      <c r="X36" s="94">
        <f>IF(U36="vazio",0,IF(U36&gt;=95%,4,0))</f>
        <v>0</v>
      </c>
      <c r="Y36" s="76"/>
      <c r="Z36" s="134">
        <f>IF(Y37=0,0,(Y36/Y37))</f>
        <v>0</v>
      </c>
      <c r="AA36" s="102" t="s">
        <v>185</v>
      </c>
      <c r="AB36" s="213">
        <v>0.95</v>
      </c>
      <c r="AC36" s="94">
        <f>IF(Z36="vazio",0,IF(Z36&gt;=95%,4,0))</f>
        <v>0</v>
      </c>
      <c r="AD36" s="76"/>
      <c r="AE36" s="134">
        <f>IF(AD37=0,0,(AD36/AD37))</f>
        <v>0</v>
      </c>
      <c r="AF36" s="102" t="s">
        <v>185</v>
      </c>
      <c r="AG36" s="213">
        <v>0.95</v>
      </c>
      <c r="AH36" s="94">
        <f>IF(AE36="vazio",0,IF(AE36&gt;=95%,4,0))</f>
        <v>0</v>
      </c>
      <c r="AI36"/>
    </row>
    <row r="37" spans="1:38" s="11" customFormat="1" ht="47.25" customHeight="1" x14ac:dyDescent="0.25">
      <c r="A37" s="96"/>
      <c r="B37" s="98"/>
      <c r="C37" s="85" t="s">
        <v>184</v>
      </c>
      <c r="D37" s="125"/>
      <c r="E37" s="76"/>
      <c r="F37" s="134"/>
      <c r="G37" s="103"/>
      <c r="H37" s="214"/>
      <c r="I37" s="94"/>
      <c r="J37" s="76"/>
      <c r="K37" s="134"/>
      <c r="L37" s="103"/>
      <c r="M37" s="214"/>
      <c r="N37" s="94"/>
      <c r="O37" s="76"/>
      <c r="P37" s="134"/>
      <c r="Q37" s="103"/>
      <c r="R37" s="214"/>
      <c r="S37" s="94"/>
      <c r="T37" s="76"/>
      <c r="U37" s="134"/>
      <c r="V37" s="103"/>
      <c r="W37" s="214"/>
      <c r="X37" s="94"/>
      <c r="Y37" s="76"/>
      <c r="Z37" s="134"/>
      <c r="AA37" s="103"/>
      <c r="AB37" s="214"/>
      <c r="AC37" s="94"/>
      <c r="AD37" s="76"/>
      <c r="AE37" s="134"/>
      <c r="AF37" s="103"/>
      <c r="AG37" s="214"/>
      <c r="AH37" s="94"/>
      <c r="AI37"/>
    </row>
    <row r="38" spans="1:38" s="11" customFormat="1" ht="47.25" customHeight="1" x14ac:dyDescent="0.25">
      <c r="A38" s="114" t="s">
        <v>186</v>
      </c>
      <c r="B38" s="116" t="s">
        <v>187</v>
      </c>
      <c r="C38" s="86" t="s">
        <v>188</v>
      </c>
      <c r="D38" s="137" t="s">
        <v>23</v>
      </c>
      <c r="E38" s="78"/>
      <c r="F38" s="134">
        <f>IF(E39=0,0,(E38/E39))</f>
        <v>0</v>
      </c>
      <c r="G38" s="130" t="s">
        <v>190</v>
      </c>
      <c r="H38" s="217">
        <v>0.8</v>
      </c>
      <c r="I38" s="126">
        <f>IF(F38="vazio",0,IF(F38&gt;=80%,7,0))</f>
        <v>0</v>
      </c>
      <c r="J38" s="78"/>
      <c r="K38" s="134">
        <f>IF(J39=0,0,(J38/J39))</f>
        <v>0</v>
      </c>
      <c r="L38" s="130" t="s">
        <v>190</v>
      </c>
      <c r="M38" s="217">
        <v>0.8</v>
      </c>
      <c r="N38" s="126">
        <f>IF(K38="vazio",0,IF(K38&gt;=80%,7,0))</f>
        <v>0</v>
      </c>
      <c r="O38" s="78"/>
      <c r="P38" s="134">
        <f>IF(O39=0,0,(O38/O39))</f>
        <v>0</v>
      </c>
      <c r="Q38" s="130" t="s">
        <v>190</v>
      </c>
      <c r="R38" s="217">
        <v>0.8</v>
      </c>
      <c r="S38" s="126">
        <f>IF(P38="vazio",0,IF(P38&gt;=80%,7,0))</f>
        <v>0</v>
      </c>
      <c r="T38" s="78"/>
      <c r="U38" s="134">
        <f>IF(T39=0,0,(T38/T39))</f>
        <v>0</v>
      </c>
      <c r="V38" s="130" t="s">
        <v>190</v>
      </c>
      <c r="W38" s="217">
        <v>0.8</v>
      </c>
      <c r="X38" s="126">
        <f>IF(U38="vazio",0,IF(U38&gt;=80%,7,0))</f>
        <v>0</v>
      </c>
      <c r="Y38" s="78"/>
      <c r="Z38" s="134">
        <f>IF(Y39=0,0,(Y38/Y39))</f>
        <v>0</v>
      </c>
      <c r="AA38" s="130" t="s">
        <v>190</v>
      </c>
      <c r="AB38" s="217">
        <v>0.8</v>
      </c>
      <c r="AC38" s="126">
        <f>IF(Z38="vazio",0,IF(Z38&gt;=80%,7,0))</f>
        <v>0</v>
      </c>
      <c r="AD38" s="78"/>
      <c r="AE38" s="134">
        <f>IF(AD39=0,0,(AD38/AD39))</f>
        <v>0</v>
      </c>
      <c r="AF38" s="130" t="s">
        <v>190</v>
      </c>
      <c r="AG38" s="217">
        <v>0.8</v>
      </c>
      <c r="AH38" s="126">
        <f>IF(AE38="vazio",0,IF(AE38&gt;=80%,7,0))</f>
        <v>0</v>
      </c>
      <c r="AI38"/>
    </row>
    <row r="39" spans="1:38" s="11" customFormat="1" ht="47.25" customHeight="1" x14ac:dyDescent="0.25">
      <c r="A39" s="115"/>
      <c r="B39" s="117"/>
      <c r="C39" s="86" t="s">
        <v>189</v>
      </c>
      <c r="D39" s="137"/>
      <c r="E39" s="79"/>
      <c r="F39" s="134"/>
      <c r="G39" s="131"/>
      <c r="H39" s="218"/>
      <c r="I39" s="126"/>
      <c r="J39" s="79"/>
      <c r="K39" s="134"/>
      <c r="L39" s="131"/>
      <c r="M39" s="218"/>
      <c r="N39" s="126"/>
      <c r="O39" s="79"/>
      <c r="P39" s="134"/>
      <c r="Q39" s="131"/>
      <c r="R39" s="218"/>
      <c r="S39" s="126"/>
      <c r="T39" s="79"/>
      <c r="U39" s="134"/>
      <c r="V39" s="131"/>
      <c r="W39" s="218"/>
      <c r="X39" s="126"/>
      <c r="Y39" s="79"/>
      <c r="Z39" s="134"/>
      <c r="AA39" s="131"/>
      <c r="AB39" s="218"/>
      <c r="AC39" s="126"/>
      <c r="AD39" s="79"/>
      <c r="AE39" s="134"/>
      <c r="AF39" s="131"/>
      <c r="AG39" s="218"/>
      <c r="AH39" s="126"/>
      <c r="AI39"/>
    </row>
    <row r="40" spans="1:38" ht="28.5" customHeight="1" x14ac:dyDescent="0.25">
      <c r="A40" s="95" t="s">
        <v>191</v>
      </c>
      <c r="B40" s="97" t="s">
        <v>66</v>
      </c>
      <c r="C40" s="85" t="s">
        <v>192</v>
      </c>
      <c r="D40" s="125" t="s">
        <v>23</v>
      </c>
      <c r="E40" s="76"/>
      <c r="F40" s="134">
        <f>IF(E41=0,0,(E40/E41))</f>
        <v>0</v>
      </c>
      <c r="G40" s="102" t="s">
        <v>62</v>
      </c>
      <c r="H40" s="213">
        <v>0.9</v>
      </c>
      <c r="I40" s="94">
        <f>IF(F40="vazio",0,IF(F40&gt;=90%,4,0))</f>
        <v>0</v>
      </c>
      <c r="J40" s="76"/>
      <c r="K40" s="134">
        <f>IF(J41=0,0,(J40/J41))</f>
        <v>0</v>
      </c>
      <c r="L40" s="102" t="s">
        <v>62</v>
      </c>
      <c r="M40" s="213">
        <v>0.9</v>
      </c>
      <c r="N40" s="94">
        <f>IF(K40="vazio",0,IF(K40&gt;=90%,4,0))</f>
        <v>0</v>
      </c>
      <c r="O40" s="76"/>
      <c r="P40" s="134">
        <f>IF(O41=0,0,(O40/O41))</f>
        <v>0</v>
      </c>
      <c r="Q40" s="102" t="s">
        <v>62</v>
      </c>
      <c r="R40" s="213">
        <v>0.9</v>
      </c>
      <c r="S40" s="94">
        <f>IF(P40="vazio",0,IF(P40&gt;=90%,4,0))</f>
        <v>0</v>
      </c>
      <c r="T40" s="76"/>
      <c r="U40" s="134">
        <f>IF(T41=0,0,(T40/T41))</f>
        <v>0</v>
      </c>
      <c r="V40" s="102" t="s">
        <v>62</v>
      </c>
      <c r="W40" s="213">
        <v>0.9</v>
      </c>
      <c r="X40" s="94">
        <f>IF(U40="vazio",0,IF(U40&gt;=90%,4,0))</f>
        <v>0</v>
      </c>
      <c r="Y40" s="76"/>
      <c r="Z40" s="134">
        <f>IF(Y41=0,0,(Y40/Y41))</f>
        <v>0</v>
      </c>
      <c r="AA40" s="102" t="s">
        <v>62</v>
      </c>
      <c r="AB40" s="213">
        <v>0.9</v>
      </c>
      <c r="AC40" s="94">
        <f>IF(Z40="vazio",0,IF(Z40&gt;=90%,4,0))</f>
        <v>0</v>
      </c>
      <c r="AD40" s="76"/>
      <c r="AE40" s="134">
        <f>IF(AD41=0,0,(AD40/AD41))</f>
        <v>0</v>
      </c>
      <c r="AF40" s="102" t="s">
        <v>62</v>
      </c>
      <c r="AG40" s="213">
        <v>0.9</v>
      </c>
      <c r="AH40" s="94">
        <f>IF(AE40="vazio",0,IF(AE40&gt;=90%,4,0))</f>
        <v>0</v>
      </c>
    </row>
    <row r="41" spans="1:38" ht="24" customHeight="1" x14ac:dyDescent="0.25">
      <c r="A41" s="96"/>
      <c r="B41" s="98"/>
      <c r="C41" s="85" t="s">
        <v>193</v>
      </c>
      <c r="D41" s="125"/>
      <c r="E41" s="76"/>
      <c r="F41" s="134"/>
      <c r="G41" s="103"/>
      <c r="H41" s="214"/>
      <c r="I41" s="94"/>
      <c r="J41" s="76"/>
      <c r="K41" s="134"/>
      <c r="L41" s="103"/>
      <c r="M41" s="214"/>
      <c r="N41" s="94"/>
      <c r="O41" s="76"/>
      <c r="P41" s="134"/>
      <c r="Q41" s="103"/>
      <c r="R41" s="214"/>
      <c r="S41" s="94"/>
      <c r="T41" s="76"/>
      <c r="U41" s="134"/>
      <c r="V41" s="103"/>
      <c r="W41" s="214"/>
      <c r="X41" s="94"/>
      <c r="Y41" s="76"/>
      <c r="Z41" s="134"/>
      <c r="AA41" s="103"/>
      <c r="AB41" s="214"/>
      <c r="AC41" s="94"/>
      <c r="AD41" s="76"/>
      <c r="AE41" s="134"/>
      <c r="AF41" s="103"/>
      <c r="AG41" s="214"/>
      <c r="AH41" s="94"/>
    </row>
    <row r="42" spans="1:38" x14ac:dyDescent="0.25">
      <c r="A42" s="31"/>
      <c r="B42" s="31"/>
      <c r="C42" s="31"/>
      <c r="D42" s="31"/>
      <c r="E42" s="209" t="s">
        <v>9</v>
      </c>
      <c r="F42" s="209"/>
      <c r="G42" s="209"/>
      <c r="H42" s="38"/>
      <c r="I42" s="33" t="e">
        <f>SUM(I10:I41)</f>
        <v>#DIV/0!</v>
      </c>
      <c r="J42" s="209" t="s">
        <v>9</v>
      </c>
      <c r="K42" s="209"/>
      <c r="L42" s="209"/>
      <c r="M42" s="38"/>
      <c r="N42" s="33" t="e">
        <f>SUM(N10:N41)</f>
        <v>#DIV/0!</v>
      </c>
      <c r="O42" s="209" t="s">
        <v>9</v>
      </c>
      <c r="P42" s="209"/>
      <c r="Q42" s="209"/>
      <c r="R42" s="38"/>
      <c r="S42" s="33" t="e">
        <f>SUM(S10:S41)</f>
        <v>#DIV/0!</v>
      </c>
      <c r="T42" s="209" t="s">
        <v>9</v>
      </c>
      <c r="U42" s="209"/>
      <c r="V42" s="209"/>
      <c r="W42" s="38"/>
      <c r="X42" s="33" t="e">
        <f>SUM(X10:X41)</f>
        <v>#DIV/0!</v>
      </c>
      <c r="Y42" s="209" t="s">
        <v>9</v>
      </c>
      <c r="Z42" s="209"/>
      <c r="AA42" s="209"/>
      <c r="AB42" s="38"/>
      <c r="AC42" s="33" t="e">
        <f>SUM(AC10:AC41)</f>
        <v>#DIV/0!</v>
      </c>
      <c r="AD42" s="209" t="s">
        <v>9</v>
      </c>
      <c r="AE42" s="209"/>
      <c r="AF42" s="209"/>
      <c r="AG42" s="38"/>
      <c r="AH42" s="33" t="e">
        <f>SUM(AH10:AH41)</f>
        <v>#DIV/0!</v>
      </c>
      <c r="AL42"/>
    </row>
    <row r="43" spans="1:38" x14ac:dyDescent="0.25">
      <c r="A43" s="31"/>
      <c r="B43" s="31"/>
      <c r="C43" s="31"/>
      <c r="D43" s="31"/>
      <c r="E43" s="210" t="s">
        <v>10</v>
      </c>
      <c r="F43" s="211" t="s">
        <v>10</v>
      </c>
      <c r="G43" s="211"/>
      <c r="H43" s="39"/>
      <c r="I43" s="26" t="e">
        <f>IF(I42=0,"vazio",IF(I42&lt;=69,"C",IF(I42&lt;90,"B","A")))</f>
        <v>#DIV/0!</v>
      </c>
      <c r="J43" s="212" t="s">
        <v>10</v>
      </c>
      <c r="K43" s="212"/>
      <c r="L43" s="212"/>
      <c r="M43" s="32"/>
      <c r="N43" s="26" t="e">
        <f>IF(N42=0,"vazio",IF(N42&lt;=69,"C",IF(N42&lt;90,"B","A")))</f>
        <v>#DIV/0!</v>
      </c>
      <c r="O43" s="212" t="s">
        <v>10</v>
      </c>
      <c r="P43" s="212"/>
      <c r="Q43" s="212"/>
      <c r="R43" s="212"/>
      <c r="S43" s="26" t="e">
        <f>IF(S42=0,"vazio",IF(S42&lt;=69,"C",IF(S42&lt;90,"B","A")))</f>
        <v>#DIV/0!</v>
      </c>
      <c r="T43" s="212" t="s">
        <v>10</v>
      </c>
      <c r="U43" s="212"/>
      <c r="V43" s="212"/>
      <c r="W43" s="32"/>
      <c r="X43" s="26" t="e">
        <f>IF(X42=0,"vazio",IF(X42&lt;=69,"C",IF(X42&lt;90,"B","A")))</f>
        <v>#DIV/0!</v>
      </c>
      <c r="Y43" s="212" t="s">
        <v>10</v>
      </c>
      <c r="Z43" s="212"/>
      <c r="AA43" s="212"/>
      <c r="AB43" s="32"/>
      <c r="AC43" s="26" t="e">
        <f>IF(AC42=0,"vazio",IF(AC42&lt;=69,"C",IF(AC42&lt;90,"B","A")))</f>
        <v>#DIV/0!</v>
      </c>
      <c r="AD43" s="212" t="s">
        <v>10</v>
      </c>
      <c r="AE43" s="212"/>
      <c r="AF43" s="212"/>
      <c r="AG43" s="32"/>
      <c r="AH43" s="26" t="e">
        <f>IF(AH42=0,"vazio",IF(AH42&lt;=69,"C",IF(AH42&lt;90,"B","A")))</f>
        <v>#DIV/0!</v>
      </c>
      <c r="AL43"/>
    </row>
  </sheetData>
  <mergeCells count="456">
    <mergeCell ref="E42:G42"/>
    <mergeCell ref="J42:L42"/>
    <mergeCell ref="O42:Q42"/>
    <mergeCell ref="T42:V42"/>
    <mergeCell ref="Y42:AA42"/>
    <mergeCell ref="AD42:AF42"/>
    <mergeCell ref="E43:G43"/>
    <mergeCell ref="J43:L43"/>
    <mergeCell ref="O43:R43"/>
    <mergeCell ref="T43:V43"/>
    <mergeCell ref="Y43:AA43"/>
    <mergeCell ref="AD43:AF43"/>
    <mergeCell ref="X40:X41"/>
    <mergeCell ref="Z40:Z41"/>
    <mergeCell ref="AA40:AA41"/>
    <mergeCell ref="AB40:AB41"/>
    <mergeCell ref="AC40:AC41"/>
    <mergeCell ref="AE40:AE41"/>
    <mergeCell ref="AF40:AF41"/>
    <mergeCell ref="AG40:AG41"/>
    <mergeCell ref="AH40:AH41"/>
    <mergeCell ref="M40:M41"/>
    <mergeCell ref="N40:N41"/>
    <mergeCell ref="P40:P41"/>
    <mergeCell ref="Q40:Q41"/>
    <mergeCell ref="R40:R41"/>
    <mergeCell ref="S40:S41"/>
    <mergeCell ref="U40:U41"/>
    <mergeCell ref="V40:V41"/>
    <mergeCell ref="W40:W41"/>
    <mergeCell ref="A40:A41"/>
    <mergeCell ref="B40:B41"/>
    <mergeCell ref="D40:D41"/>
    <mergeCell ref="F40:F41"/>
    <mergeCell ref="G40:G41"/>
    <mergeCell ref="H40:H41"/>
    <mergeCell ref="I40:I41"/>
    <mergeCell ref="K40:K41"/>
    <mergeCell ref="L40:L41"/>
    <mergeCell ref="X38:X39"/>
    <mergeCell ref="Z38:Z39"/>
    <mergeCell ref="AA38:AA39"/>
    <mergeCell ref="AB38:AB39"/>
    <mergeCell ref="AC38:AC39"/>
    <mergeCell ref="AE38:AE39"/>
    <mergeCell ref="AF38:AF39"/>
    <mergeCell ref="AG38:AG39"/>
    <mergeCell ref="AH38:AH39"/>
    <mergeCell ref="M38:M39"/>
    <mergeCell ref="N38:N39"/>
    <mergeCell ref="P38:P39"/>
    <mergeCell ref="Q38:Q39"/>
    <mergeCell ref="R38:R39"/>
    <mergeCell ref="S38:S39"/>
    <mergeCell ref="U38:U39"/>
    <mergeCell ref="V38:V39"/>
    <mergeCell ref="W38:W39"/>
    <mergeCell ref="A38:A39"/>
    <mergeCell ref="B38:B39"/>
    <mergeCell ref="D38:D39"/>
    <mergeCell ref="F38:F39"/>
    <mergeCell ref="G38:G39"/>
    <mergeCell ref="H38:H39"/>
    <mergeCell ref="I38:I39"/>
    <mergeCell ref="K38:K39"/>
    <mergeCell ref="L38:L39"/>
    <mergeCell ref="X36:X37"/>
    <mergeCell ref="Z36:Z37"/>
    <mergeCell ref="AA36:AA37"/>
    <mergeCell ref="AB36:AB37"/>
    <mergeCell ref="AC36:AC37"/>
    <mergeCell ref="AE36:AE37"/>
    <mergeCell ref="AF36:AF37"/>
    <mergeCell ref="AG36:AG37"/>
    <mergeCell ref="AH36:AH37"/>
    <mergeCell ref="M36:M37"/>
    <mergeCell ref="N36:N37"/>
    <mergeCell ref="P36:P37"/>
    <mergeCell ref="Q36:Q37"/>
    <mergeCell ref="R36:R37"/>
    <mergeCell ref="S36:S37"/>
    <mergeCell ref="U36:U37"/>
    <mergeCell ref="V36:V37"/>
    <mergeCell ref="W36:W37"/>
    <mergeCell ref="A36:A37"/>
    <mergeCell ref="B36:B37"/>
    <mergeCell ref="D36:D37"/>
    <mergeCell ref="F36:F37"/>
    <mergeCell ref="G36:G37"/>
    <mergeCell ref="H36:H37"/>
    <mergeCell ref="I36:I37"/>
    <mergeCell ref="K36:K37"/>
    <mergeCell ref="L36:L37"/>
    <mergeCell ref="X34:X35"/>
    <mergeCell ref="Z34:Z35"/>
    <mergeCell ref="AA34:AA35"/>
    <mergeCell ref="AB34:AB35"/>
    <mergeCell ref="AC34:AC35"/>
    <mergeCell ref="AE34:AE35"/>
    <mergeCell ref="AF34:AF35"/>
    <mergeCell ref="AG34:AG35"/>
    <mergeCell ref="AH34:AH35"/>
    <mergeCell ref="AB32:AB33"/>
    <mergeCell ref="AC32:AC33"/>
    <mergeCell ref="AE32:AE33"/>
    <mergeCell ref="AF32:AF33"/>
    <mergeCell ref="AG32:AG33"/>
    <mergeCell ref="AH32:AH33"/>
    <mergeCell ref="A34:A35"/>
    <mergeCell ref="B34:B35"/>
    <mergeCell ref="D34:D35"/>
    <mergeCell ref="F34:F35"/>
    <mergeCell ref="G34:G35"/>
    <mergeCell ref="H34:H35"/>
    <mergeCell ref="I34:I35"/>
    <mergeCell ref="K34:K35"/>
    <mergeCell ref="L34:L35"/>
    <mergeCell ref="M34:M35"/>
    <mergeCell ref="N34:N35"/>
    <mergeCell ref="P34:P35"/>
    <mergeCell ref="Q34:Q35"/>
    <mergeCell ref="R34:R35"/>
    <mergeCell ref="S34:S35"/>
    <mergeCell ref="U34:U35"/>
    <mergeCell ref="V34:V35"/>
    <mergeCell ref="W34:W35"/>
    <mergeCell ref="A32:A33"/>
    <mergeCell ref="B32:B33"/>
    <mergeCell ref="D32:D33"/>
    <mergeCell ref="F32:F33"/>
    <mergeCell ref="G32:G33"/>
    <mergeCell ref="H32:H33"/>
    <mergeCell ref="I32:I33"/>
    <mergeCell ref="K32:K33"/>
    <mergeCell ref="L32:L33"/>
    <mergeCell ref="M32:M33"/>
    <mergeCell ref="N32:N33"/>
    <mergeCell ref="P32:P33"/>
    <mergeCell ref="Q32:Q33"/>
    <mergeCell ref="R32:R33"/>
    <mergeCell ref="S32:S33"/>
    <mergeCell ref="U32:U33"/>
    <mergeCell ref="V32:V33"/>
    <mergeCell ref="W32:W33"/>
    <mergeCell ref="X32:X33"/>
    <mergeCell ref="Z32:Z33"/>
    <mergeCell ref="AA32:AA33"/>
    <mergeCell ref="A2:AH2"/>
    <mergeCell ref="A3:AH3"/>
    <mergeCell ref="A5:AH5"/>
    <mergeCell ref="A6:AH6"/>
    <mergeCell ref="A7:AH7"/>
    <mergeCell ref="A8:B9"/>
    <mergeCell ref="E8:I8"/>
    <mergeCell ref="J8:N8"/>
    <mergeCell ref="O8:S8"/>
    <mergeCell ref="T8:X8"/>
    <mergeCell ref="Y8:AC8"/>
    <mergeCell ref="AD8:AH8"/>
    <mergeCell ref="A10:A11"/>
    <mergeCell ref="B10:B11"/>
    <mergeCell ref="D10:D11"/>
    <mergeCell ref="F10:F11"/>
    <mergeCell ref="G10:G11"/>
    <mergeCell ref="H10:H11"/>
    <mergeCell ref="I10:I11"/>
    <mergeCell ref="K10:K11"/>
    <mergeCell ref="V10:V11"/>
    <mergeCell ref="W10:W11"/>
    <mergeCell ref="X10:X11"/>
    <mergeCell ref="Z10:Z11"/>
    <mergeCell ref="L10:L11"/>
    <mergeCell ref="M10:M11"/>
    <mergeCell ref="N10:N11"/>
    <mergeCell ref="P10:P11"/>
    <mergeCell ref="Q10:Q11"/>
    <mergeCell ref="R10:R11"/>
    <mergeCell ref="M12:M13"/>
    <mergeCell ref="N12:N13"/>
    <mergeCell ref="P12:P13"/>
    <mergeCell ref="Q12:Q13"/>
    <mergeCell ref="R12:R13"/>
    <mergeCell ref="S12:S13"/>
    <mergeCell ref="AH10:AH11"/>
    <mergeCell ref="A12:A13"/>
    <mergeCell ref="B12:B13"/>
    <mergeCell ref="D12:D13"/>
    <mergeCell ref="F12:F13"/>
    <mergeCell ref="G12:G13"/>
    <mergeCell ref="H12:H13"/>
    <mergeCell ref="I12:I13"/>
    <mergeCell ref="K12:K13"/>
    <mergeCell ref="L12:L13"/>
    <mergeCell ref="AA10:AA11"/>
    <mergeCell ref="AB10:AB11"/>
    <mergeCell ref="AC10:AC11"/>
    <mergeCell ref="AE10:AE11"/>
    <mergeCell ref="AF10:AF11"/>
    <mergeCell ref="AG10:AG11"/>
    <mergeCell ref="S10:S11"/>
    <mergeCell ref="U10:U11"/>
    <mergeCell ref="AB12:AB13"/>
    <mergeCell ref="AC12:AC13"/>
    <mergeCell ref="AE12:AE13"/>
    <mergeCell ref="AF12:AF13"/>
    <mergeCell ref="AG12:AG13"/>
    <mergeCell ref="AH12:AH13"/>
    <mergeCell ref="U12:U13"/>
    <mergeCell ref="V12:V13"/>
    <mergeCell ref="W12:W13"/>
    <mergeCell ref="X12:X13"/>
    <mergeCell ref="Z12:Z13"/>
    <mergeCell ref="AA12:AA13"/>
    <mergeCell ref="G14:G15"/>
    <mergeCell ref="H14:H15"/>
    <mergeCell ref="I14:I15"/>
    <mergeCell ref="K14:K15"/>
    <mergeCell ref="L14:L15"/>
    <mergeCell ref="A14:A15"/>
    <mergeCell ref="B14:B15"/>
    <mergeCell ref="D14:D15"/>
    <mergeCell ref="F14:F15"/>
    <mergeCell ref="AF14:AF15"/>
    <mergeCell ref="AG14:AG15"/>
    <mergeCell ref="AH14:AH15"/>
    <mergeCell ref="A16:A17"/>
    <mergeCell ref="B16:B17"/>
    <mergeCell ref="D16:D17"/>
    <mergeCell ref="F16:F17"/>
    <mergeCell ref="G16:G17"/>
    <mergeCell ref="H16:H17"/>
    <mergeCell ref="Z14:Z15"/>
    <mergeCell ref="AA14:AA15"/>
    <mergeCell ref="AB14:AB15"/>
    <mergeCell ref="AC14:AC15"/>
    <mergeCell ref="S14:S15"/>
    <mergeCell ref="U14:U15"/>
    <mergeCell ref="V14:V15"/>
    <mergeCell ref="W14:W15"/>
    <mergeCell ref="X14:X15"/>
    <mergeCell ref="M14:M15"/>
    <mergeCell ref="N14:N15"/>
    <mergeCell ref="V16:V17"/>
    <mergeCell ref="W16:W17"/>
    <mergeCell ref="I16:I17"/>
    <mergeCell ref="K16:K17"/>
    <mergeCell ref="L16:L17"/>
    <mergeCell ref="M16:M17"/>
    <mergeCell ref="N16:N17"/>
    <mergeCell ref="P16:P17"/>
    <mergeCell ref="AE14:AE15"/>
    <mergeCell ref="P14:P15"/>
    <mergeCell ref="Q14:Q15"/>
    <mergeCell ref="R14:R15"/>
    <mergeCell ref="M18:M19"/>
    <mergeCell ref="N18:N19"/>
    <mergeCell ref="P18:P19"/>
    <mergeCell ref="Q18:Q19"/>
    <mergeCell ref="AC18:AC19"/>
    <mergeCell ref="AE18:AE19"/>
    <mergeCell ref="AF16:AF17"/>
    <mergeCell ref="AG16:AG17"/>
    <mergeCell ref="AH16:AH17"/>
    <mergeCell ref="A18:A19"/>
    <mergeCell ref="B18:B19"/>
    <mergeCell ref="D18:D19"/>
    <mergeCell ref="F18:F19"/>
    <mergeCell ref="G18:G19"/>
    <mergeCell ref="H18:H19"/>
    <mergeCell ref="I18:I19"/>
    <mergeCell ref="X16:X17"/>
    <mergeCell ref="Z16:Z17"/>
    <mergeCell ref="AA16:AA17"/>
    <mergeCell ref="AB16:AB17"/>
    <mergeCell ref="AC16:AC17"/>
    <mergeCell ref="AE16:AE17"/>
    <mergeCell ref="Q16:Q17"/>
    <mergeCell ref="R16:R17"/>
    <mergeCell ref="S16:S17"/>
    <mergeCell ref="U16:U17"/>
    <mergeCell ref="AG18:AG19"/>
    <mergeCell ref="AH18:AH19"/>
    <mergeCell ref="AA18:AA19"/>
    <mergeCell ref="AB18:AB19"/>
    <mergeCell ref="A20:A21"/>
    <mergeCell ref="B20:B21"/>
    <mergeCell ref="D20:D21"/>
    <mergeCell ref="F20:F21"/>
    <mergeCell ref="G20:G21"/>
    <mergeCell ref="H20:H21"/>
    <mergeCell ref="I20:I21"/>
    <mergeCell ref="K20:K21"/>
    <mergeCell ref="Z18:Z19"/>
    <mergeCell ref="V20:V21"/>
    <mergeCell ref="W20:W21"/>
    <mergeCell ref="X20:X21"/>
    <mergeCell ref="Z20:Z21"/>
    <mergeCell ref="L20:L21"/>
    <mergeCell ref="M20:M21"/>
    <mergeCell ref="N20:N21"/>
    <mergeCell ref="P20:P21"/>
    <mergeCell ref="Q20:Q21"/>
    <mergeCell ref="R20:R21"/>
    <mergeCell ref="AF18:AF19"/>
    <mergeCell ref="R18:R19"/>
    <mergeCell ref="S18:S19"/>
    <mergeCell ref="U18:U19"/>
    <mergeCell ref="V18:V19"/>
    <mergeCell ref="W18:W19"/>
    <mergeCell ref="X18:X19"/>
    <mergeCell ref="K18:K19"/>
    <mergeCell ref="L18:L19"/>
    <mergeCell ref="M22:M23"/>
    <mergeCell ref="N22:N23"/>
    <mergeCell ref="P22:P23"/>
    <mergeCell ref="Q22:Q23"/>
    <mergeCell ref="R22:R23"/>
    <mergeCell ref="S22:S23"/>
    <mergeCell ref="AH20:AH21"/>
    <mergeCell ref="A22:A23"/>
    <mergeCell ref="B22:B23"/>
    <mergeCell ref="D22:D23"/>
    <mergeCell ref="F22:F23"/>
    <mergeCell ref="G22:G23"/>
    <mergeCell ref="H22:H23"/>
    <mergeCell ref="I22:I23"/>
    <mergeCell ref="K22:K23"/>
    <mergeCell ref="L22:L23"/>
    <mergeCell ref="AA20:AA21"/>
    <mergeCell ref="AB20:AB21"/>
    <mergeCell ref="AC20:AC21"/>
    <mergeCell ref="AE20:AE21"/>
    <mergeCell ref="AF20:AF21"/>
    <mergeCell ref="AG20:AG21"/>
    <mergeCell ref="S20:S21"/>
    <mergeCell ref="U20:U21"/>
    <mergeCell ref="AB22:AB23"/>
    <mergeCell ref="AC22:AC23"/>
    <mergeCell ref="AE22:AE23"/>
    <mergeCell ref="AF22:AF23"/>
    <mergeCell ref="AG22:AG23"/>
    <mergeCell ref="AH22:AH23"/>
    <mergeCell ref="U22:U23"/>
    <mergeCell ref="V22:V23"/>
    <mergeCell ref="W22:W23"/>
    <mergeCell ref="X22:X23"/>
    <mergeCell ref="Z22:Z23"/>
    <mergeCell ref="AA22:AA23"/>
    <mergeCell ref="V24:V25"/>
    <mergeCell ref="W24:W25"/>
    <mergeCell ref="I24:I25"/>
    <mergeCell ref="K24:K25"/>
    <mergeCell ref="L24:L25"/>
    <mergeCell ref="M24:M25"/>
    <mergeCell ref="N24:N25"/>
    <mergeCell ref="P24:P25"/>
    <mergeCell ref="A24:A25"/>
    <mergeCell ref="B24:B25"/>
    <mergeCell ref="D24:D25"/>
    <mergeCell ref="F24:F25"/>
    <mergeCell ref="G24:G25"/>
    <mergeCell ref="H24:H25"/>
    <mergeCell ref="M26:M27"/>
    <mergeCell ref="N26:N27"/>
    <mergeCell ref="P26:P27"/>
    <mergeCell ref="Q26:Q27"/>
    <mergeCell ref="AF24:AF25"/>
    <mergeCell ref="AG24:AG25"/>
    <mergeCell ref="AH24:AH25"/>
    <mergeCell ref="A26:A27"/>
    <mergeCell ref="B26:B27"/>
    <mergeCell ref="D26:D27"/>
    <mergeCell ref="F26:F27"/>
    <mergeCell ref="G26:G27"/>
    <mergeCell ref="H26:H27"/>
    <mergeCell ref="I26:I27"/>
    <mergeCell ref="X24:X25"/>
    <mergeCell ref="Z24:Z25"/>
    <mergeCell ref="AA24:AA25"/>
    <mergeCell ref="AB24:AB25"/>
    <mergeCell ref="AC24:AC25"/>
    <mergeCell ref="AE24:AE25"/>
    <mergeCell ref="Q24:Q25"/>
    <mergeCell ref="R24:R25"/>
    <mergeCell ref="S24:S25"/>
    <mergeCell ref="U24:U25"/>
    <mergeCell ref="AG26:AG27"/>
    <mergeCell ref="AH26:AH27"/>
    <mergeCell ref="A28:A29"/>
    <mergeCell ref="B28:B29"/>
    <mergeCell ref="D28:D29"/>
    <mergeCell ref="F28:F29"/>
    <mergeCell ref="G28:G29"/>
    <mergeCell ref="H28:H29"/>
    <mergeCell ref="I28:I29"/>
    <mergeCell ref="K28:K29"/>
    <mergeCell ref="Z26:Z27"/>
    <mergeCell ref="AA26:AA27"/>
    <mergeCell ref="AB26:AB27"/>
    <mergeCell ref="AC26:AC27"/>
    <mergeCell ref="AE26:AE27"/>
    <mergeCell ref="AF26:AF27"/>
    <mergeCell ref="R26:R27"/>
    <mergeCell ref="S26:S27"/>
    <mergeCell ref="U26:U27"/>
    <mergeCell ref="V26:V27"/>
    <mergeCell ref="W26:W27"/>
    <mergeCell ref="X26:X27"/>
    <mergeCell ref="K26:K27"/>
    <mergeCell ref="L26:L27"/>
    <mergeCell ref="V28:V29"/>
    <mergeCell ref="W28:W29"/>
    <mergeCell ref="X28:X29"/>
    <mergeCell ref="Z28:Z29"/>
    <mergeCell ref="L28:L29"/>
    <mergeCell ref="M28:M29"/>
    <mergeCell ref="N28:N29"/>
    <mergeCell ref="P28:P29"/>
    <mergeCell ref="Q28:Q29"/>
    <mergeCell ref="R28:R29"/>
    <mergeCell ref="M30:M31"/>
    <mergeCell ref="N30:N31"/>
    <mergeCell ref="P30:P31"/>
    <mergeCell ref="Q30:Q31"/>
    <mergeCell ref="R30:R31"/>
    <mergeCell ref="S30:S31"/>
    <mergeCell ref="AH28:AH29"/>
    <mergeCell ref="A30:A31"/>
    <mergeCell ref="B30:B31"/>
    <mergeCell ref="D30:D31"/>
    <mergeCell ref="F30:F31"/>
    <mergeCell ref="G30:G31"/>
    <mergeCell ref="H30:H31"/>
    <mergeCell ref="I30:I31"/>
    <mergeCell ref="K30:K31"/>
    <mergeCell ref="L30:L31"/>
    <mergeCell ref="AA28:AA29"/>
    <mergeCell ref="AB28:AB29"/>
    <mergeCell ref="AC28:AC29"/>
    <mergeCell ref="AE28:AE29"/>
    <mergeCell ref="AF28:AF29"/>
    <mergeCell ref="AG28:AG29"/>
    <mergeCell ref="S28:S29"/>
    <mergeCell ref="U28:U29"/>
    <mergeCell ref="AB30:AB31"/>
    <mergeCell ref="AC30:AC31"/>
    <mergeCell ref="AE30:AE31"/>
    <mergeCell ref="AF30:AF31"/>
    <mergeCell ref="AG30:AG31"/>
    <mergeCell ref="AH30:AH31"/>
    <mergeCell ref="U30:U31"/>
    <mergeCell ref="V30:V31"/>
    <mergeCell ref="W30:W31"/>
    <mergeCell ref="X30:X31"/>
    <mergeCell ref="Z30:Z31"/>
    <mergeCell ref="AA30:AA31"/>
  </mergeCells>
  <pageMargins left="0.511811024" right="0.511811024" top="0.78740157499999996" bottom="0.78740157499999996" header="0.31496062000000002" footer="0.31496062000000002"/>
  <pageSetup paperSize="9" scale="3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142"/>
  <sheetViews>
    <sheetView zoomScaleNormal="100" zoomScaleSheetLayoutView="100" workbookViewId="0">
      <selection activeCell="A8" sqref="A8"/>
    </sheetView>
  </sheetViews>
  <sheetFormatPr defaultColWidth="12.5703125" defaultRowHeight="15.75" x14ac:dyDescent="0.25"/>
  <cols>
    <col min="1" max="1" width="39.5703125" style="4" customWidth="1"/>
    <col min="2" max="2" width="6.85546875" style="3" customWidth="1"/>
    <col min="3" max="3" width="7.7109375" style="3" customWidth="1"/>
    <col min="4" max="4" width="5.7109375" style="6" customWidth="1"/>
    <col min="5" max="6" width="7.7109375" style="3" customWidth="1"/>
    <col min="7" max="7" width="5.7109375" style="6" customWidth="1"/>
    <col min="8" max="9" width="7.7109375" style="3" customWidth="1"/>
    <col min="10" max="10" width="5.7109375" style="6" customWidth="1"/>
    <col min="11" max="12" width="7.7109375" style="3" customWidth="1"/>
    <col min="13" max="13" width="5.7109375" style="6" customWidth="1"/>
    <col min="14" max="15" width="7.7109375" style="6" customWidth="1"/>
    <col min="16" max="16" width="5.7109375" style="6" customWidth="1"/>
    <col min="17" max="18" width="7.7109375" style="6" customWidth="1"/>
    <col min="19" max="19" width="5.7109375" style="6" customWidth="1"/>
    <col min="20" max="20" width="5.7109375" customWidth="1"/>
    <col min="21" max="23" width="11.85546875" style="3" hidden="1" customWidth="1"/>
    <col min="24" max="24" width="7.5703125" style="3" hidden="1" customWidth="1"/>
    <col min="25" max="31" width="7.5703125" style="3" customWidth="1"/>
    <col min="32" max="16384" width="12.5703125" style="3"/>
  </cols>
  <sheetData>
    <row r="1" spans="1:23" s="34" customFormat="1" ht="15" customHeight="1" x14ac:dyDescent="0.25">
      <c r="A1" s="65"/>
      <c r="B1" s="66"/>
      <c r="C1" s="66"/>
      <c r="D1" s="66"/>
      <c r="E1" s="66"/>
      <c r="F1" s="66"/>
      <c r="G1" s="66"/>
      <c r="H1" s="66"/>
      <c r="I1" s="67"/>
      <c r="J1" s="66"/>
      <c r="K1" s="66"/>
      <c r="L1" s="66"/>
      <c r="M1" s="66"/>
      <c r="N1" s="66"/>
      <c r="O1" s="66"/>
      <c r="P1" s="66"/>
      <c r="Q1" s="66"/>
      <c r="R1" s="66"/>
      <c r="S1" s="68"/>
      <c r="T1" s="65"/>
    </row>
    <row r="2" spans="1:23" s="34" customFormat="1" ht="15.75" customHeight="1" x14ac:dyDescent="0.25">
      <c r="A2" s="231" t="s">
        <v>196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3"/>
      <c r="T2" s="82"/>
    </row>
    <row r="3" spans="1:23" s="34" customFormat="1" ht="15.75" customHeight="1" x14ac:dyDescent="0.25">
      <c r="A3" s="234" t="s">
        <v>24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6"/>
      <c r="T3" s="83"/>
    </row>
    <row r="4" spans="1:23" s="34" customFormat="1" ht="15.75" customHeight="1" thickBot="1" x14ac:dyDescent="0.3">
      <c r="A4" s="69"/>
      <c r="B4" s="36"/>
      <c r="C4" s="36"/>
      <c r="D4" s="36"/>
      <c r="E4" s="36"/>
      <c r="F4" s="36"/>
      <c r="G4" s="36"/>
      <c r="H4" s="36"/>
      <c r="I4" s="35"/>
      <c r="S4" s="70"/>
      <c r="T4" s="69"/>
    </row>
    <row r="5" spans="1:23" s="37" customFormat="1" ht="24" customHeight="1" x14ac:dyDescent="0.25">
      <c r="A5" s="240" t="s">
        <v>54</v>
      </c>
      <c r="B5" s="241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241"/>
      <c r="R5" s="241"/>
      <c r="S5" s="242"/>
      <c r="T5"/>
      <c r="U5" s="34"/>
      <c r="V5" s="34"/>
      <c r="W5" s="34"/>
    </row>
    <row r="6" spans="1:23" s="37" customFormat="1" ht="24" customHeight="1" thickBot="1" x14ac:dyDescent="0.3">
      <c r="A6" s="243" t="s">
        <v>197</v>
      </c>
      <c r="B6" s="243"/>
      <c r="C6" s="243"/>
      <c r="D6" s="243"/>
      <c r="E6" s="243"/>
      <c r="F6" s="243"/>
      <c r="G6" s="243"/>
      <c r="H6" s="243"/>
      <c r="I6" s="243"/>
      <c r="J6" s="243"/>
      <c r="K6" s="243"/>
      <c r="L6" s="243"/>
      <c r="M6" s="243"/>
      <c r="N6" s="243"/>
      <c r="O6" s="243"/>
      <c r="P6" s="243"/>
      <c r="Q6" s="243"/>
      <c r="R6" s="243"/>
      <c r="S6" s="243"/>
      <c r="T6"/>
      <c r="U6" s="34"/>
      <c r="V6" s="34"/>
      <c r="W6" s="34"/>
    </row>
    <row r="7" spans="1:23" s="1" customFormat="1" ht="16.5" thickBot="1" x14ac:dyDescent="0.3">
      <c r="A7" s="237" t="s">
        <v>240</v>
      </c>
      <c r="B7" s="238"/>
      <c r="C7" s="238"/>
      <c r="D7" s="238"/>
      <c r="E7" s="238"/>
      <c r="F7" s="238"/>
      <c r="G7" s="238"/>
      <c r="H7" s="238"/>
      <c r="I7" s="238"/>
      <c r="J7" s="238"/>
      <c r="K7" s="238"/>
      <c r="L7" s="238"/>
      <c r="M7" s="238"/>
      <c r="N7" s="238"/>
      <c r="O7" s="238"/>
      <c r="P7" s="238"/>
      <c r="Q7" s="238"/>
      <c r="R7" s="238"/>
      <c r="S7" s="239"/>
      <c r="T7"/>
      <c r="U7" s="13" t="s">
        <v>16</v>
      </c>
      <c r="V7" s="14">
        <v>7</v>
      </c>
    </row>
    <row r="8" spans="1:23" s="1" customFormat="1" ht="16.5" thickBot="1" x14ac:dyDescent="0.3">
      <c r="A8" s="54" t="s">
        <v>0</v>
      </c>
      <c r="B8" s="247">
        <v>44743</v>
      </c>
      <c r="C8" s="245"/>
      <c r="D8" s="245"/>
      <c r="E8" s="245">
        <v>44774</v>
      </c>
      <c r="F8" s="245"/>
      <c r="G8" s="245"/>
      <c r="H8" s="245">
        <v>44805</v>
      </c>
      <c r="I8" s="245"/>
      <c r="J8" s="245"/>
      <c r="K8" s="245">
        <v>44835</v>
      </c>
      <c r="L8" s="245"/>
      <c r="M8" s="246"/>
      <c r="N8" s="245">
        <v>44867</v>
      </c>
      <c r="O8" s="245"/>
      <c r="P8" s="246"/>
      <c r="Q8" s="245">
        <v>44898</v>
      </c>
      <c r="R8" s="245"/>
      <c r="S8" s="246"/>
      <c r="T8"/>
      <c r="U8" s="19" t="s">
        <v>11</v>
      </c>
      <c r="V8" s="20" t="s">
        <v>11</v>
      </c>
      <c r="W8" s="20" t="s">
        <v>11</v>
      </c>
    </row>
    <row r="9" spans="1:23" s="1" customFormat="1" ht="12" customHeight="1" thickBot="1" x14ac:dyDescent="0.3">
      <c r="A9" s="55" t="s">
        <v>1</v>
      </c>
      <c r="B9" s="16" t="s">
        <v>2</v>
      </c>
      <c r="C9" s="52" t="s">
        <v>3</v>
      </c>
      <c r="D9" s="61" t="s">
        <v>4</v>
      </c>
      <c r="E9" s="16" t="s">
        <v>2</v>
      </c>
      <c r="F9" s="52" t="s">
        <v>3</v>
      </c>
      <c r="G9" s="61" t="s">
        <v>4</v>
      </c>
      <c r="H9" s="16" t="s">
        <v>2</v>
      </c>
      <c r="I9" s="52" t="s">
        <v>3</v>
      </c>
      <c r="J9" s="61" t="s">
        <v>4</v>
      </c>
      <c r="K9" s="16" t="s">
        <v>2</v>
      </c>
      <c r="L9" s="52" t="s">
        <v>3</v>
      </c>
      <c r="M9" s="53" t="s">
        <v>4</v>
      </c>
      <c r="N9" s="16" t="s">
        <v>2</v>
      </c>
      <c r="O9" s="52" t="s">
        <v>3</v>
      </c>
      <c r="P9" s="53" t="s">
        <v>4</v>
      </c>
      <c r="Q9" s="16" t="s">
        <v>2</v>
      </c>
      <c r="R9" s="52" t="s">
        <v>3</v>
      </c>
      <c r="S9" s="53" t="s">
        <v>4</v>
      </c>
      <c r="T9"/>
      <c r="U9" s="16" t="s">
        <v>2</v>
      </c>
      <c r="V9" s="15" t="s">
        <v>3</v>
      </c>
      <c r="W9" s="15" t="s">
        <v>4</v>
      </c>
    </row>
    <row r="10" spans="1:23" s="2" customFormat="1" x14ac:dyDescent="0.25">
      <c r="A10" s="58" t="s">
        <v>21</v>
      </c>
      <c r="B10" s="50">
        <v>400</v>
      </c>
      <c r="C10" s="59"/>
      <c r="D10" s="62">
        <f>IFERROR(C10/B10,0)</f>
        <v>0</v>
      </c>
      <c r="E10" s="50">
        <v>400</v>
      </c>
      <c r="F10" s="59"/>
      <c r="G10" s="62">
        <f>IFERROR(F10/E10,0)</f>
        <v>0</v>
      </c>
      <c r="H10" s="50">
        <v>400</v>
      </c>
      <c r="I10" s="59"/>
      <c r="J10" s="62">
        <f>IFERROR(I10/H10,0)</f>
        <v>0</v>
      </c>
      <c r="K10" s="50">
        <v>400</v>
      </c>
      <c r="L10" s="59"/>
      <c r="M10" s="56">
        <f>IFERROR(L10/K10,0)</f>
        <v>0</v>
      </c>
      <c r="N10" s="50">
        <v>400</v>
      </c>
      <c r="O10" s="59"/>
      <c r="P10" s="56">
        <f>IFERROR(O10/N10,0)</f>
        <v>0</v>
      </c>
      <c r="Q10" s="50">
        <v>400</v>
      </c>
      <c r="R10" s="59"/>
      <c r="S10" s="56">
        <f>IFERROR(R10/Q10,0)</f>
        <v>0</v>
      </c>
      <c r="T10"/>
      <c r="U10" s="50">
        <v>310</v>
      </c>
      <c r="V10" s="50">
        <f>('Quantitativa 2o. Semestre'!C10+'Quantitativa 2o. Semestre'!F10+'Quantitativa 2o. Semestre'!I10+'Quantitativa 2o. Semestre'!L10+'Quantitativa 2o. Semestre'!O10+'Quantitativa 2o. Semestre'!R10+C10+F10+I10+L10+O10+R10)/$V$7</f>
        <v>0</v>
      </c>
      <c r="W10" s="40">
        <f>V10/U10</f>
        <v>0</v>
      </c>
    </row>
    <row r="11" spans="1:23" x14ac:dyDescent="0.25">
      <c r="A11" s="58" t="s">
        <v>13</v>
      </c>
      <c r="B11" s="45">
        <v>110</v>
      </c>
      <c r="C11" s="60"/>
      <c r="D11" s="43">
        <f>IFERROR(C11/B11,0)</f>
        <v>0</v>
      </c>
      <c r="E11" s="45">
        <v>110</v>
      </c>
      <c r="F11" s="60"/>
      <c r="G11" s="43">
        <f>IFERROR(F11/E11,0)</f>
        <v>0</v>
      </c>
      <c r="H11" s="45">
        <v>110</v>
      </c>
      <c r="I11" s="60"/>
      <c r="J11" s="71">
        <f>IFERROR(I11/H11,0)</f>
        <v>0</v>
      </c>
      <c r="K11" s="45">
        <v>110</v>
      </c>
      <c r="L11" s="60"/>
      <c r="M11" s="5">
        <f>IFERROR(L11/K11,0)</f>
        <v>0</v>
      </c>
      <c r="N11" s="45">
        <v>110</v>
      </c>
      <c r="O11" s="60"/>
      <c r="P11" s="5">
        <f>IFERROR(O11/N11,0)</f>
        <v>0</v>
      </c>
      <c r="Q11" s="45">
        <v>110</v>
      </c>
      <c r="R11" s="60"/>
      <c r="S11" s="5">
        <f>IFERROR(R11/Q11,0)</f>
        <v>0</v>
      </c>
      <c r="U11" s="45">
        <v>110</v>
      </c>
      <c r="V11" s="45">
        <f>('Quantitativa 2o. Semestre'!C11+'Quantitativa 2o. Semestre'!F11+'Quantitativa 2o. Semestre'!I11+'Quantitativa 2o. Semestre'!L11+'Quantitativa 2o. Semestre'!O11+'Quantitativa 2o. Semestre'!R11+C11+F11+I11+L11+O11+R11)/$V$7</f>
        <v>0</v>
      </c>
      <c r="W11" s="40">
        <f>V11/U11</f>
        <v>0</v>
      </c>
    </row>
    <row r="12" spans="1:23" x14ac:dyDescent="0.25">
      <c r="A12" s="58" t="s">
        <v>14</v>
      </c>
      <c r="B12" s="45">
        <v>230</v>
      </c>
      <c r="C12" s="60"/>
      <c r="D12" s="43">
        <f>IFERROR(C12/B12,0)</f>
        <v>0</v>
      </c>
      <c r="E12" s="45">
        <v>230</v>
      </c>
      <c r="F12" s="60"/>
      <c r="G12" s="43">
        <f>IFERROR(F12/E12,0)</f>
        <v>0</v>
      </c>
      <c r="H12" s="45">
        <v>230</v>
      </c>
      <c r="I12" s="60"/>
      <c r="J12" s="71">
        <f>IFERROR(I12/H12,0)</f>
        <v>0</v>
      </c>
      <c r="K12" s="45">
        <v>230</v>
      </c>
      <c r="L12" s="60"/>
      <c r="M12" s="5">
        <f>IFERROR(L12/K12,0)</f>
        <v>0</v>
      </c>
      <c r="N12" s="45">
        <v>230</v>
      </c>
      <c r="O12" s="60"/>
      <c r="P12" s="5">
        <f>IFERROR(O12/N12,0)</f>
        <v>0</v>
      </c>
      <c r="Q12" s="45">
        <v>230</v>
      </c>
      <c r="R12" s="60"/>
      <c r="S12" s="5">
        <f>IFERROR(R12/Q12,0)</f>
        <v>0</v>
      </c>
      <c r="U12" s="45">
        <v>230</v>
      </c>
      <c r="V12" s="45">
        <f>('Quantitativa 2o. Semestre'!C12+'Quantitativa 2o. Semestre'!F12+'Quantitativa 2o. Semestre'!I12+'Quantitativa 2o. Semestre'!L12+'Quantitativa 2o. Semestre'!O12+'Quantitativa 2o. Semestre'!R12+C12+F12+I12+L12+O12+R12)/$V$7</f>
        <v>0</v>
      </c>
      <c r="W12" s="40">
        <f>V12/U12</f>
        <v>0</v>
      </c>
    </row>
    <row r="13" spans="1:23" x14ac:dyDescent="0.25">
      <c r="A13" s="58" t="s">
        <v>15</v>
      </c>
      <c r="B13" s="45">
        <v>280</v>
      </c>
      <c r="C13" s="60"/>
      <c r="D13" s="43">
        <f>IFERROR(C13/B13,0)</f>
        <v>0</v>
      </c>
      <c r="E13" s="45">
        <v>280</v>
      </c>
      <c r="F13" s="60"/>
      <c r="G13" s="43">
        <f>IFERROR(F13/E13,0)</f>
        <v>0</v>
      </c>
      <c r="H13" s="45">
        <v>280</v>
      </c>
      <c r="I13" s="60"/>
      <c r="J13" s="43">
        <f>IFERROR(I13/H13,0)</f>
        <v>0</v>
      </c>
      <c r="K13" s="45">
        <v>280</v>
      </c>
      <c r="L13" s="60"/>
      <c r="M13" s="5">
        <f>IFERROR(L13/K13,0)</f>
        <v>0</v>
      </c>
      <c r="N13" s="45">
        <v>280</v>
      </c>
      <c r="O13" s="60"/>
      <c r="P13" s="5">
        <f>IFERROR(O13/N13,0)</f>
        <v>0</v>
      </c>
      <c r="Q13" s="45">
        <v>280</v>
      </c>
      <c r="R13" s="60"/>
      <c r="S13" s="5">
        <f>IFERROR(R13/Q13,0)</f>
        <v>0</v>
      </c>
      <c r="U13" s="45">
        <v>380</v>
      </c>
      <c r="V13" s="45">
        <f>('Quantitativa 2o. Semestre'!C13+'Quantitativa 2o. Semestre'!F13+'Quantitativa 2o. Semestre'!I13+'Quantitativa 2o. Semestre'!L13+'Quantitativa 2o. Semestre'!O13+'Quantitativa 2o. Semestre'!R13+C13+F13+I13+L13+O13+R13)/$V$7</f>
        <v>0</v>
      </c>
      <c r="W13" s="40">
        <f>V13/U13</f>
        <v>0</v>
      </c>
    </row>
    <row r="14" spans="1:23" ht="16.5" thickBot="1" x14ac:dyDescent="0.3">
      <c r="A14" s="48" t="s">
        <v>22</v>
      </c>
      <c r="B14" s="46">
        <f>SUM(B10:B13)</f>
        <v>1020</v>
      </c>
      <c r="C14" s="49">
        <f t="shared" ref="C14:L14" si="0">SUM(C10:C13)</f>
        <v>0</v>
      </c>
      <c r="D14" s="44">
        <f>IFERROR(C14/B14,0)</f>
        <v>0</v>
      </c>
      <c r="E14" s="46">
        <f>SUM(E10:E13)</f>
        <v>1020</v>
      </c>
      <c r="F14" s="49">
        <f t="shared" si="0"/>
        <v>0</v>
      </c>
      <c r="G14" s="44">
        <f>IFERROR(F14/E14,0)</f>
        <v>0</v>
      </c>
      <c r="H14" s="46">
        <f>SUM(H10:H13)</f>
        <v>1020</v>
      </c>
      <c r="I14" s="49">
        <f t="shared" si="0"/>
        <v>0</v>
      </c>
      <c r="J14" s="44">
        <f>IFERROR(I14/H14,0)</f>
        <v>0</v>
      </c>
      <c r="K14" s="46">
        <f>SUM(K10:K13)</f>
        <v>1020</v>
      </c>
      <c r="L14" s="49">
        <f t="shared" si="0"/>
        <v>0</v>
      </c>
      <c r="M14" s="23">
        <f>IFERROR(L14/K14,0)</f>
        <v>0</v>
      </c>
      <c r="N14" s="46">
        <f>SUM(N10:N13)</f>
        <v>1020</v>
      </c>
      <c r="O14" s="49">
        <f>SUM(O10:O13)</f>
        <v>0</v>
      </c>
      <c r="P14" s="23">
        <f>IFERROR(O14/N14,0)</f>
        <v>0</v>
      </c>
      <c r="Q14" s="46">
        <f>SUM(Q10:Q13)</f>
        <v>1020</v>
      </c>
      <c r="R14" s="49">
        <f>SUM(R10:R13)</f>
        <v>0</v>
      </c>
      <c r="S14" s="23">
        <f>IFERROR(R14/Q14,0)</f>
        <v>0</v>
      </c>
      <c r="U14" s="41">
        <f>SUM(U10:U13)</f>
        <v>1030</v>
      </c>
      <c r="V14" s="41">
        <f>('Quantitativa 2o. Semestre'!C14+'Quantitativa 2o. Semestre'!F14+'Quantitativa 2o. Semestre'!I14+'Quantitativa 2o. Semestre'!L14+'Quantitativa 2o. Semestre'!O14+'Quantitativa 2o. Semestre'!R14+C14+F14+I14+L14+O14+R14)/$V$7</f>
        <v>0</v>
      </c>
      <c r="W14" s="40">
        <f>V14/U14</f>
        <v>0</v>
      </c>
    </row>
    <row r="15" spans="1:23" s="1" customFormat="1" ht="12" customHeight="1" thickBot="1" x14ac:dyDescent="0.3">
      <c r="A15" s="47" t="s">
        <v>48</v>
      </c>
      <c r="B15" s="16" t="s">
        <v>2</v>
      </c>
      <c r="C15" s="52" t="s">
        <v>3</v>
      </c>
      <c r="D15" s="61" t="s">
        <v>4</v>
      </c>
      <c r="E15" s="16" t="s">
        <v>2</v>
      </c>
      <c r="F15" s="52" t="s">
        <v>3</v>
      </c>
      <c r="G15" s="61" t="s">
        <v>4</v>
      </c>
      <c r="H15" s="16" t="s">
        <v>2</v>
      </c>
      <c r="I15" s="52" t="s">
        <v>3</v>
      </c>
      <c r="J15" s="61" t="s">
        <v>4</v>
      </c>
      <c r="K15" s="16" t="s">
        <v>2</v>
      </c>
      <c r="L15" s="52" t="s">
        <v>3</v>
      </c>
      <c r="M15" s="53" t="s">
        <v>4</v>
      </c>
      <c r="N15" s="16" t="s">
        <v>2</v>
      </c>
      <c r="O15" s="52" t="s">
        <v>3</v>
      </c>
      <c r="P15" s="53" t="s">
        <v>4</v>
      </c>
      <c r="Q15" s="16" t="s">
        <v>2</v>
      </c>
      <c r="R15" s="52" t="s">
        <v>3</v>
      </c>
      <c r="S15" s="53" t="s">
        <v>4</v>
      </c>
      <c r="T15"/>
      <c r="U15" s="16" t="s">
        <v>2</v>
      </c>
      <c r="V15" s="15" t="s">
        <v>3</v>
      </c>
      <c r="W15" s="15" t="s">
        <v>4</v>
      </c>
    </row>
    <row r="16" spans="1:23" ht="16.5" thickBot="1" x14ac:dyDescent="0.3">
      <c r="A16" s="48" t="s">
        <v>25</v>
      </c>
      <c r="B16" s="57">
        <v>2400</v>
      </c>
      <c r="C16" s="64"/>
      <c r="D16" s="63">
        <f>C16/B16</f>
        <v>0</v>
      </c>
      <c r="E16" s="57">
        <v>2400</v>
      </c>
      <c r="F16" s="64"/>
      <c r="G16" s="63">
        <f>F16/E16</f>
        <v>0</v>
      </c>
      <c r="H16" s="57">
        <v>2400</v>
      </c>
      <c r="I16" s="64"/>
      <c r="J16" s="63">
        <f>I16/H16</f>
        <v>0</v>
      </c>
      <c r="K16" s="57">
        <v>2400</v>
      </c>
      <c r="L16" s="64"/>
      <c r="M16" s="51">
        <f>L16/K16</f>
        <v>0</v>
      </c>
      <c r="N16" s="57">
        <v>2400</v>
      </c>
      <c r="O16" s="64"/>
      <c r="P16" s="51">
        <f>O16/N16</f>
        <v>0</v>
      </c>
      <c r="Q16" s="57">
        <v>2400</v>
      </c>
      <c r="R16" s="64"/>
      <c r="S16" s="51">
        <f>R16/Q16</f>
        <v>0</v>
      </c>
      <c r="U16" s="45">
        <v>2400</v>
      </c>
      <c r="V16" s="50">
        <f>('Quantitativa 2o. Semestre'!C16+'Quantitativa 2o. Semestre'!F16+'Quantitativa 2o. Semestre'!I16+'Quantitativa 2o. Semestre'!L16+'Quantitativa 2o. Semestre'!O16+'Quantitativa 2o. Semestre'!R16+C16+F16+I16+L16+O16+R16)/$V$7</f>
        <v>0</v>
      </c>
      <c r="W16" s="40">
        <f>V16/U16</f>
        <v>0</v>
      </c>
    </row>
    <row r="17" spans="1:23" ht="16.5" thickBot="1" x14ac:dyDescent="0.3">
      <c r="A17" s="47" t="s">
        <v>49</v>
      </c>
      <c r="B17" s="16" t="s">
        <v>2</v>
      </c>
      <c r="C17" s="52" t="s">
        <v>3</v>
      </c>
      <c r="D17" s="61" t="s">
        <v>4</v>
      </c>
      <c r="E17" s="16" t="s">
        <v>2</v>
      </c>
      <c r="F17" s="52" t="s">
        <v>3</v>
      </c>
      <c r="G17" s="61" t="s">
        <v>4</v>
      </c>
      <c r="H17" s="16" t="s">
        <v>2</v>
      </c>
      <c r="I17" s="52" t="s">
        <v>3</v>
      </c>
      <c r="J17" s="61" t="s">
        <v>4</v>
      </c>
      <c r="K17" s="16" t="s">
        <v>2</v>
      </c>
      <c r="L17" s="52" t="s">
        <v>3</v>
      </c>
      <c r="M17" s="53" t="s">
        <v>4</v>
      </c>
      <c r="N17" s="16" t="s">
        <v>2</v>
      </c>
      <c r="O17" s="52" t="s">
        <v>3</v>
      </c>
      <c r="P17" s="53" t="s">
        <v>4</v>
      </c>
      <c r="Q17" s="16" t="s">
        <v>2</v>
      </c>
      <c r="R17" s="52" t="s">
        <v>3</v>
      </c>
      <c r="S17" s="53" t="s">
        <v>4</v>
      </c>
      <c r="U17" s="16" t="s">
        <v>2</v>
      </c>
      <c r="V17" s="15" t="s">
        <v>3</v>
      </c>
      <c r="W17" s="15" t="s">
        <v>4</v>
      </c>
    </row>
    <row r="18" spans="1:23" ht="16.5" thickBot="1" x14ac:dyDescent="0.3">
      <c r="A18" s="48" t="s">
        <v>50</v>
      </c>
      <c r="B18" s="84">
        <v>10125</v>
      </c>
      <c r="C18" s="64"/>
      <c r="D18" s="63">
        <f>C18/B18</f>
        <v>0</v>
      </c>
      <c r="E18" s="84">
        <v>10125</v>
      </c>
      <c r="F18" s="64"/>
      <c r="G18" s="63">
        <f>F18/E18</f>
        <v>0</v>
      </c>
      <c r="H18" s="84">
        <v>10125</v>
      </c>
      <c r="I18" s="64"/>
      <c r="J18" s="63">
        <f>I18/H18</f>
        <v>0</v>
      </c>
      <c r="K18" s="84">
        <v>10125</v>
      </c>
      <c r="L18" s="64"/>
      <c r="M18" s="51">
        <f>L18/K18</f>
        <v>0</v>
      </c>
      <c r="N18" s="84">
        <v>10125</v>
      </c>
      <c r="O18" s="64"/>
      <c r="P18" s="51">
        <f>O18/N18</f>
        <v>0</v>
      </c>
      <c r="Q18" s="84">
        <v>10125</v>
      </c>
      <c r="R18" s="64"/>
      <c r="S18" s="51">
        <f>R18/Q18</f>
        <v>0</v>
      </c>
      <c r="U18" s="16">
        <v>10200</v>
      </c>
      <c r="V18" s="41">
        <f>('Quantitativa 2o. Semestre'!C18+'Quantitativa 2o. Semestre'!F18+'Quantitativa 2o. Semestre'!I18+'Quantitativa 2o. Semestre'!L18+'Quantitativa 2o. Semestre'!O18+'Quantitativa 2o. Semestre'!R18+C18+F18+I18+L18+O18+R18)/$V$7</f>
        <v>0</v>
      </c>
      <c r="W18" s="75">
        <f>V18/U18</f>
        <v>0</v>
      </c>
    </row>
    <row r="19" spans="1:23" customFormat="1" ht="15" x14ac:dyDescent="0.25"/>
    <row r="20" spans="1:23" x14ac:dyDescent="0.25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U20" s="17"/>
      <c r="V20" s="17"/>
      <c r="W20" s="17"/>
    </row>
    <row r="21" spans="1:23" s="22" customFormat="1" x14ac:dyDescent="0.25">
      <c r="A21" s="4"/>
      <c r="B21" s="3"/>
      <c r="C21" s="3"/>
      <c r="D21" s="6"/>
      <c r="E21" s="3"/>
      <c r="F21" s="3"/>
      <c r="G21" s="6"/>
      <c r="H21" s="3"/>
      <c r="I21" s="3"/>
      <c r="J21" s="6"/>
      <c r="K21" s="3"/>
      <c r="L21" s="3"/>
      <c r="M21" s="6"/>
      <c r="N21" s="6"/>
      <c r="O21" s="6"/>
      <c r="P21" s="6"/>
      <c r="Q21" s="6"/>
      <c r="R21" s="6"/>
      <c r="S21" s="6"/>
      <c r="T21"/>
      <c r="U21" s="3"/>
      <c r="V21" s="3"/>
      <c r="W21" s="3"/>
    </row>
    <row r="22" spans="1:23" s="18" customFormat="1" x14ac:dyDescent="0.25">
      <c r="A22" s="4"/>
      <c r="B22" s="3"/>
      <c r="C22" s="3"/>
      <c r="D22" s="6"/>
      <c r="E22" s="3"/>
      <c r="F22" s="3"/>
      <c r="G22" s="6"/>
      <c r="H22" s="3"/>
      <c r="I22" s="3"/>
      <c r="J22" s="6"/>
      <c r="K22" s="3"/>
      <c r="L22" s="3"/>
      <c r="M22" s="6"/>
      <c r="N22" s="6"/>
      <c r="O22" s="6"/>
      <c r="P22" s="6"/>
      <c r="Q22" s="6"/>
      <c r="R22" s="6"/>
      <c r="S22" s="6"/>
      <c r="T22"/>
      <c r="U22" s="3"/>
      <c r="V22" s="3"/>
      <c r="W22" s="3"/>
    </row>
    <row r="141" spans="1:23" customFormat="1" ht="16.5" thickBot="1" x14ac:dyDescent="0.3">
      <c r="A141" s="4"/>
      <c r="B141" s="3"/>
      <c r="C141" s="3"/>
      <c r="D141" s="6"/>
      <c r="E141" s="3"/>
      <c r="F141" s="3"/>
      <c r="G141" s="6"/>
      <c r="H141" s="3"/>
      <c r="I141" s="3"/>
      <c r="J141" s="6"/>
      <c r="K141" s="3"/>
      <c r="L141" s="3"/>
      <c r="M141" s="6"/>
      <c r="N141" s="6"/>
      <c r="O141" s="6"/>
      <c r="P141" s="6"/>
      <c r="Q141" s="6"/>
      <c r="R141" s="6"/>
      <c r="S141" s="6"/>
      <c r="U141" s="3"/>
      <c r="V141" s="3"/>
      <c r="W141" s="3"/>
    </row>
    <row r="142" spans="1:23" customFormat="1" x14ac:dyDescent="0.25">
      <c r="A142" s="21"/>
      <c r="B142" s="244" t="s">
        <v>17</v>
      </c>
      <c r="C142" s="244"/>
      <c r="D142" s="244"/>
      <c r="E142" s="244" t="s">
        <v>18</v>
      </c>
      <c r="F142" s="244"/>
      <c r="G142" s="244"/>
      <c r="H142" s="244" t="s">
        <v>19</v>
      </c>
      <c r="I142" s="244"/>
      <c r="J142" s="244"/>
      <c r="K142" s="244" t="s">
        <v>20</v>
      </c>
      <c r="L142" s="244"/>
      <c r="M142" s="244"/>
      <c r="N142" s="42"/>
      <c r="O142" s="42"/>
      <c r="P142" s="42"/>
      <c r="Q142" s="42"/>
      <c r="R142" s="42"/>
      <c r="S142" s="42"/>
      <c r="U142" s="3"/>
      <c r="V142" s="3"/>
      <c r="W142" s="3"/>
    </row>
  </sheetData>
  <mergeCells count="15">
    <mergeCell ref="A6:S6"/>
    <mergeCell ref="A3:S3"/>
    <mergeCell ref="A5:S5"/>
    <mergeCell ref="A7:S7"/>
    <mergeCell ref="A2:S2"/>
    <mergeCell ref="Q8:S8"/>
    <mergeCell ref="B142:D142"/>
    <mergeCell ref="E142:G142"/>
    <mergeCell ref="H142:J142"/>
    <mergeCell ref="K142:M142"/>
    <mergeCell ref="B8:D8"/>
    <mergeCell ref="E8:G8"/>
    <mergeCell ref="H8:J8"/>
    <mergeCell ref="K8:M8"/>
    <mergeCell ref="N8:P8"/>
  </mergeCells>
  <conditionalFormatting sqref="D10:D14">
    <cfRule type="cellIs" dxfId="27" priority="35" operator="greaterThan">
      <formula>1</formula>
    </cfRule>
    <cfRule type="cellIs" dxfId="26" priority="36" operator="lessThan">
      <formula>1</formula>
    </cfRule>
  </conditionalFormatting>
  <conditionalFormatting sqref="G10:G14">
    <cfRule type="cellIs" dxfId="25" priority="33" operator="greaterThan">
      <formula>1</formula>
    </cfRule>
    <cfRule type="cellIs" dxfId="24" priority="34" operator="lessThan">
      <formula>1</formula>
    </cfRule>
  </conditionalFormatting>
  <conditionalFormatting sqref="J10:J14">
    <cfRule type="cellIs" dxfId="23" priority="31" operator="greaterThan">
      <formula>1</formula>
    </cfRule>
    <cfRule type="cellIs" dxfId="22" priority="32" operator="lessThan">
      <formula>1</formula>
    </cfRule>
  </conditionalFormatting>
  <conditionalFormatting sqref="M10:M14 P10:P14 S10:S14">
    <cfRule type="cellIs" dxfId="21" priority="29" operator="greaterThan">
      <formula>1</formula>
    </cfRule>
    <cfRule type="cellIs" dxfId="20" priority="30" operator="lessThan">
      <formula>1</formula>
    </cfRule>
  </conditionalFormatting>
  <conditionalFormatting sqref="W10:W14 W16">
    <cfRule type="cellIs" dxfId="19" priority="27" operator="greaterThan">
      <formula>1</formula>
    </cfRule>
    <cfRule type="cellIs" dxfId="18" priority="28" operator="lessThan">
      <formula>1</formula>
    </cfRule>
  </conditionalFormatting>
  <conditionalFormatting sqref="D16">
    <cfRule type="cellIs" dxfId="17" priority="25" operator="greaterThan">
      <formula>1</formula>
    </cfRule>
    <cfRule type="cellIs" dxfId="16" priority="26" operator="lessThan">
      <formula>1</formula>
    </cfRule>
  </conditionalFormatting>
  <conditionalFormatting sqref="G16">
    <cfRule type="cellIs" dxfId="15" priority="23" operator="greaterThan">
      <formula>1</formula>
    </cfRule>
    <cfRule type="cellIs" dxfId="14" priority="24" operator="lessThan">
      <formula>1</formula>
    </cfRule>
  </conditionalFormatting>
  <conditionalFormatting sqref="J16">
    <cfRule type="cellIs" dxfId="13" priority="21" operator="greaterThan">
      <formula>1</formula>
    </cfRule>
    <cfRule type="cellIs" dxfId="12" priority="22" operator="lessThan">
      <formula>1</formula>
    </cfRule>
  </conditionalFormatting>
  <conditionalFormatting sqref="P16 S16 M16">
    <cfRule type="cellIs" dxfId="11" priority="19" operator="greaterThan">
      <formula>1</formula>
    </cfRule>
    <cfRule type="cellIs" dxfId="10" priority="20" operator="lessThan">
      <formula>1</formula>
    </cfRule>
  </conditionalFormatting>
  <conditionalFormatting sqref="W18">
    <cfRule type="cellIs" dxfId="9" priority="1" operator="greaterThan">
      <formula>1</formula>
    </cfRule>
    <cfRule type="cellIs" dxfId="8" priority="2" operator="lessThan">
      <formula>1</formula>
    </cfRule>
  </conditionalFormatting>
  <conditionalFormatting sqref="D18">
    <cfRule type="cellIs" dxfId="7" priority="11" operator="greaterThan">
      <formula>1</formula>
    </cfRule>
    <cfRule type="cellIs" dxfId="6" priority="12" operator="lessThan">
      <formula>1</formula>
    </cfRule>
  </conditionalFormatting>
  <conditionalFormatting sqref="G18">
    <cfRule type="cellIs" dxfId="5" priority="9" operator="greaterThan">
      <formula>1</formula>
    </cfRule>
    <cfRule type="cellIs" dxfId="4" priority="10" operator="lessThan">
      <formula>1</formula>
    </cfRule>
  </conditionalFormatting>
  <conditionalFormatting sqref="J18">
    <cfRule type="cellIs" dxfId="3" priority="7" operator="greaterThan">
      <formula>1</formula>
    </cfRule>
    <cfRule type="cellIs" dxfId="2" priority="8" operator="lessThan">
      <formula>1</formula>
    </cfRule>
  </conditionalFormatting>
  <conditionalFormatting sqref="M18 P18 S18">
    <cfRule type="cellIs" dxfId="1" priority="5" operator="greaterThan">
      <formula>1</formula>
    </cfRule>
    <cfRule type="cellIs" dxfId="0" priority="6" operator="lessThan">
      <formula>1</formula>
    </cfRule>
  </conditionalFormatting>
  <printOptions horizontalCentered="1"/>
  <pageMargins left="0.11811023622047245" right="0.11811023622047245" top="0.11811023622047245" bottom="0.11811023622047245" header="0.11811023622047245" footer="0.11811023622047245"/>
  <pageSetup paperSize="9" scale="85" orientation="landscape" verticalDpi="300" r:id="rId1"/>
  <ignoredErrors>
    <ignoredError sqref="M14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2</vt:i4>
      </vt:variant>
    </vt:vector>
  </HeadingPairs>
  <TitlesOfParts>
    <vt:vector size="6" baseType="lpstr">
      <vt:lpstr>Qualitativas 1o. Semestre</vt:lpstr>
      <vt:lpstr>Qualitativas 2o. Semestre</vt:lpstr>
      <vt:lpstr>Qualitativas 2o. Semestre UPAh</vt:lpstr>
      <vt:lpstr>Quantitativa 2o. Semestre</vt:lpstr>
      <vt:lpstr>'Quantitativa 2o. Semestre'!Area_de_impressao</vt:lpstr>
      <vt:lpstr>'Qualitativas 1o. Semestre'!Titulos_de_impressao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 Cezar de Souza Costa</dc:creator>
  <cp:lastModifiedBy>Luiz Cezar de Souza Costa</cp:lastModifiedBy>
  <cp:lastPrinted>2022-04-12T14:11:26Z</cp:lastPrinted>
  <dcterms:created xsi:type="dcterms:W3CDTF">2015-02-26T01:02:49Z</dcterms:created>
  <dcterms:modified xsi:type="dcterms:W3CDTF">2022-04-12T14:29:41Z</dcterms:modified>
</cp:coreProperties>
</file>